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Marite\Desktop\MAJAS LAPA\BILANCES\"/>
    </mc:Choice>
  </mc:AlternateContent>
  <xr:revisionPtr revIDLastSave="0" documentId="8_{E14BD2E4-02B5-42B0-BEB2-3D1A5D9F0266}" xr6:coauthVersionLast="46" xr6:coauthVersionMax="46" xr10:uidLastSave="{00000000-0000-0000-0000-000000000000}"/>
  <bookViews>
    <workbookView xWindow="-110" yWindow="-110" windowWidth="19420" windowHeight="10420" tabRatio="884" activeTab="2" xr2:uid="{00000000-000D-0000-FFFF-FFFF00000000}"/>
  </bookViews>
  <sheets>
    <sheet name="Titullapa" sheetId="1" r:id="rId1"/>
    <sheet name="Saturs" sheetId="2" r:id="rId2"/>
    <sheet name="Info" sheetId="3" r:id="rId3"/>
    <sheet name="Aktīvs" sheetId="5" r:id="rId4"/>
    <sheet name="Pasīvs" sheetId="6" r:id="rId5"/>
    <sheet name="PZA(IF)" sheetId="7" r:id="rId6"/>
    <sheet name="PZA(IV)" sheetId="26" state="hidden" r:id="rId7"/>
    <sheet name="P_info" sheetId="14" r:id="rId8"/>
    <sheet name="P_korekcijas" sheetId="22" state="hidden" r:id="rId9"/>
    <sheet name="P_Aktīvs" sheetId="23" r:id="rId10"/>
    <sheet name="P_Pasīvs" sheetId="24" r:id="rId11"/>
    <sheet name="P_PZA" sheetId="25" r:id="rId12"/>
    <sheet name="P_parklasifikacija" sheetId="30" state="hidden" r:id="rId13"/>
    <sheet name="Vad_ziņ" sheetId="4" r:id="rId14"/>
    <sheet name="P_kor_kļūda" sheetId="29" state="hidden" r:id="rId15"/>
  </sheets>
  <definedNames>
    <definedName name="_xlnm.Print_Area" localSheetId="3">Aktīvs!$A$1:$E$94</definedName>
    <definedName name="_xlnm.Print_Area" localSheetId="2">Info!$A$1:$G$46</definedName>
    <definedName name="_xlnm.Print_Area" localSheetId="9">P_Aktīvs!$A$1:$H$367</definedName>
    <definedName name="_xlnm.Print_Area" localSheetId="7">P_info!$A$1:$H$244</definedName>
    <definedName name="_xlnm.Print_Area" localSheetId="14">P_kor_kļūda!$A$1:$E$64</definedName>
    <definedName name="_xlnm.Print_Area" localSheetId="8">P_korekcijas!$A$1:$H$51</definedName>
    <definedName name="_xlnm.Print_Area" localSheetId="12">P_parklasifikacija!$A$1:$H$19</definedName>
    <definedName name="_xlnm.Print_Area" localSheetId="10">P_Pasīvs!$A$1:$J$346</definedName>
    <definedName name="_xlnm.Print_Area" localSheetId="11">P_PZA!$A$1:$H$169</definedName>
    <definedName name="_xlnm.Print_Area" localSheetId="4">Pasīvs!$A$1:$E$76</definedName>
    <definedName name="_xlnm.Print_Area" localSheetId="5">'PZA(IF)'!$A$1:$E$51</definedName>
    <definedName name="_xlnm.Print_Area" localSheetId="6">'PZA(IV)'!$A$1:$E$60</definedName>
    <definedName name="_xlnm.Print_Area" localSheetId="1">Saturs!$A$1:$I$43</definedName>
    <definedName name="_xlnm.Print_Area" localSheetId="0">Titullapa!$A$1:$I$42</definedName>
    <definedName name="_xlnm.Print_Area" localSheetId="13">Vad_ziņ!$A$1:$I$58</definedName>
    <definedName name="Z_B74F9DDE_709A_4814_BA4A_30104F40145A_.wvu.PrintArea" localSheetId="3" hidden="1">Aktīvs!$A$1:$E$94</definedName>
    <definedName name="Z_B74F9DDE_709A_4814_BA4A_30104F40145A_.wvu.PrintArea" localSheetId="2" hidden="1">Info!$A$1:$G$46</definedName>
    <definedName name="Z_B74F9DDE_709A_4814_BA4A_30104F40145A_.wvu.PrintArea" localSheetId="9" hidden="1">P_Aktīvs!$A$1:$H$4</definedName>
    <definedName name="Z_B74F9DDE_709A_4814_BA4A_30104F40145A_.wvu.PrintArea" localSheetId="7" hidden="1">P_info!$A$1:$H$167</definedName>
    <definedName name="Z_B74F9DDE_709A_4814_BA4A_30104F40145A_.wvu.PrintArea" localSheetId="14" hidden="1">P_kor_kļūda!$B$2:$E$5</definedName>
    <definedName name="Z_B74F9DDE_709A_4814_BA4A_30104F40145A_.wvu.PrintArea" localSheetId="8" hidden="1">P_korekcijas!$A$1:$H$4</definedName>
    <definedName name="Z_B74F9DDE_709A_4814_BA4A_30104F40145A_.wvu.PrintArea" localSheetId="12" hidden="1">P_parklasifikacija!$A$1:$H$2</definedName>
    <definedName name="Z_B74F9DDE_709A_4814_BA4A_30104F40145A_.wvu.PrintArea" localSheetId="10" hidden="1">P_Pasīvs!$A$1:$H$2</definedName>
    <definedName name="Z_B74F9DDE_709A_4814_BA4A_30104F40145A_.wvu.PrintArea" localSheetId="11" hidden="1">P_PZA!$A$1:$H$4</definedName>
    <definedName name="Z_B74F9DDE_709A_4814_BA4A_30104F40145A_.wvu.PrintArea" localSheetId="4" hidden="1">Pasīvs!$A$1:$E$76</definedName>
    <definedName name="Z_B74F9DDE_709A_4814_BA4A_30104F40145A_.wvu.PrintArea" localSheetId="5" hidden="1">'PZA(IF)'!$B$1:$E$51</definedName>
    <definedName name="Z_B74F9DDE_709A_4814_BA4A_30104F40145A_.wvu.PrintArea" localSheetId="6" hidden="1">'PZA(IV)'!$B$1:$E$60</definedName>
    <definedName name="Z_B74F9DDE_709A_4814_BA4A_30104F40145A_.wvu.PrintArea" localSheetId="1" hidden="1">Saturs!$A$1:$I$43</definedName>
    <definedName name="Z_B74F9DDE_709A_4814_BA4A_30104F40145A_.wvu.PrintArea" localSheetId="0" hidden="1">Titullapa!$A$1:$I$43</definedName>
    <definedName name="Z_B74F9DDE_709A_4814_BA4A_30104F40145A_.wvu.PrintArea" localSheetId="13" hidden="1">Vad_ziņ!$A$1:$I$58</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3" i="1" l="1"/>
  <c r="D63" i="2"/>
  <c r="D79" i="7" l="1"/>
  <c r="D81" i="7" s="1"/>
  <c r="D79" i="2"/>
  <c r="D81" i="2" s="1"/>
  <c r="D79" i="1"/>
  <c r="D81" i="1" s="1"/>
  <c r="E20" i="7"/>
  <c r="E20" i="6"/>
  <c r="A58" i="4"/>
  <c r="H343" i="24"/>
  <c r="G343" i="24"/>
  <c r="G336" i="24"/>
  <c r="G309" i="24"/>
  <c r="H160" i="23"/>
  <c r="A29" i="5" l="1"/>
  <c r="A48" i="6" l="1"/>
  <c r="A37" i="6"/>
  <c r="A41" i="6" s="1"/>
  <c r="C59" i="6" l="1"/>
  <c r="B144" i="23"/>
  <c r="H117" i="25"/>
  <c r="G104" i="25"/>
  <c r="H104" i="25"/>
  <c r="H301" i="23"/>
  <c r="H294" i="23"/>
  <c r="H302" i="23" s="1"/>
  <c r="E11" i="7"/>
  <c r="D11" i="7"/>
  <c r="D32" i="7" s="1"/>
  <c r="D34" i="7" s="1"/>
  <c r="D20" i="6"/>
  <c r="E68" i="5"/>
  <c r="A65" i="5"/>
  <c r="A66" i="5" s="1"/>
  <c r="A27" i="5"/>
  <c r="A41" i="7"/>
  <c r="H94" i="24"/>
  <c r="H38" i="23"/>
  <c r="C27" i="29" l="1"/>
  <c r="D12" i="5" l="1"/>
  <c r="A17" i="6" l="1"/>
  <c r="A63" i="5"/>
  <c r="A8" i="5"/>
  <c r="H87" i="23" l="1"/>
  <c r="H94" i="23"/>
  <c r="A42" i="1"/>
  <c r="A18" i="1"/>
  <c r="A13" i="1"/>
  <c r="A12" i="1"/>
  <c r="A11" i="1"/>
  <c r="G7" i="7" l="1"/>
  <c r="H66" i="23"/>
  <c r="A55" i="29" l="1"/>
  <c r="A56" i="29" s="1"/>
  <c r="A57" i="29" s="1"/>
  <c r="A60" i="29" s="1"/>
  <c r="A5" i="14" l="1"/>
  <c r="A9" i="14" l="1"/>
  <c r="A13" i="14" s="1"/>
  <c r="A170" i="14" s="1"/>
  <c r="F269" i="23"/>
  <c r="F268" i="23"/>
  <c r="F267" i="23"/>
  <c r="F258" i="23"/>
  <c r="F260" i="23"/>
  <c r="F259" i="23"/>
  <c r="G244" i="23"/>
  <c r="G246" i="23"/>
  <c r="G62" i="25"/>
  <c r="H62" i="25" s="1"/>
  <c r="G63" i="25"/>
  <c r="H63" i="25" s="1"/>
  <c r="G245" i="23" l="1"/>
  <c r="A18" i="30" l="1"/>
  <c r="A16" i="30"/>
  <c r="E17" i="30" s="1"/>
  <c r="A14" i="30"/>
  <c r="E15" i="30" s="1"/>
  <c r="A12" i="30"/>
  <c r="E13" i="30" s="1"/>
  <c r="G60" i="25"/>
  <c r="H60" i="25" s="1"/>
  <c r="G61" i="25"/>
  <c r="H80" i="23" l="1"/>
  <c r="H52" i="23"/>
  <c r="H59" i="23"/>
  <c r="H45" i="23"/>
  <c r="H44" i="23" s="1"/>
  <c r="H31" i="23"/>
  <c r="H17" i="23"/>
  <c r="H10" i="23"/>
  <c r="H24" i="23"/>
  <c r="D22" i="29"/>
  <c r="C22" i="29" s="1"/>
  <c r="H95" i="23" l="1"/>
  <c r="H25" i="23"/>
  <c r="H67" i="23"/>
  <c r="H46" i="23"/>
  <c r="D23" i="29"/>
  <c r="C23" i="29" l="1"/>
  <c r="D24" i="29"/>
  <c r="C24" i="29" s="1"/>
  <c r="H215" i="14" l="1"/>
  <c r="H61" i="25" l="1"/>
  <c r="C34" i="29" l="1"/>
  <c r="D30" i="29"/>
  <c r="D28" i="29" l="1"/>
  <c r="D31" i="29" s="1"/>
  <c r="C29" i="29"/>
  <c r="C30" i="29"/>
  <c r="C28" i="29" l="1"/>
  <c r="C31" i="29" l="1"/>
  <c r="H184" i="23" l="1"/>
  <c r="H4" i="30" l="1"/>
  <c r="D211" i="23"/>
  <c r="H172" i="23"/>
  <c r="H179" i="23"/>
  <c r="H140" i="23"/>
  <c r="H133" i="23"/>
  <c r="H126" i="23"/>
  <c r="H119" i="23"/>
  <c r="H112" i="23"/>
  <c r="H105" i="23"/>
  <c r="H159" i="23" l="1"/>
  <c r="H320" i="23"/>
  <c r="H300" i="23"/>
  <c r="H185" i="23"/>
  <c r="H141" i="23"/>
  <c r="H142" i="23" s="1"/>
  <c r="H139" i="23"/>
  <c r="H47" i="23"/>
  <c r="H68" i="23"/>
  <c r="H120" i="23"/>
  <c r="H26" i="23"/>
  <c r="H65" i="23"/>
  <c r="H23" i="23"/>
  <c r="A168" i="25" l="1"/>
  <c r="A166" i="25"/>
  <c r="E167" i="25" s="1"/>
  <c r="A164" i="25"/>
  <c r="E165" i="25" s="1"/>
  <c r="A162" i="25"/>
  <c r="E163" i="25" s="1"/>
  <c r="E78" i="25" l="1"/>
  <c r="F78" i="25"/>
  <c r="G78" i="25"/>
  <c r="H78" i="25"/>
  <c r="D78" i="25"/>
  <c r="G247" i="23" l="1"/>
  <c r="H247" i="23"/>
  <c r="H248" i="23" s="1"/>
  <c r="F247" i="23"/>
  <c r="F248" i="23" s="1"/>
  <c r="H243" i="23" l="1"/>
  <c r="G243" i="23"/>
  <c r="F243" i="23"/>
  <c r="H8" i="25" l="1"/>
  <c r="E8" i="25"/>
  <c r="H59" i="25"/>
  <c r="G59" i="25"/>
  <c r="F59" i="25"/>
  <c r="E59" i="25"/>
  <c r="D59" i="25"/>
  <c r="H72" i="25"/>
  <c r="G72" i="25"/>
  <c r="F72" i="25"/>
  <c r="E72" i="25"/>
  <c r="D72" i="25"/>
  <c r="E46" i="24"/>
  <c r="H169" i="23" l="1"/>
  <c r="H144" i="23" l="1"/>
  <c r="H123" i="23"/>
  <c r="H102" i="23"/>
  <c r="H77" i="23"/>
  <c r="H49" i="23"/>
  <c r="H28" i="23"/>
  <c r="B102" i="23"/>
  <c r="H83" i="25" l="1"/>
  <c r="G83" i="25"/>
  <c r="F83" i="25"/>
  <c r="G46" i="24"/>
  <c r="F46" i="24"/>
  <c r="H7" i="23"/>
  <c r="H7" i="24"/>
  <c r="G7" i="24"/>
  <c r="F7" i="24"/>
  <c r="E7" i="24"/>
  <c r="D7" i="24"/>
  <c r="C7" i="24"/>
  <c r="H156" i="24"/>
  <c r="H69" i="24"/>
  <c r="G266" i="23"/>
  <c r="F266" i="23"/>
  <c r="E266" i="23"/>
  <c r="G257" i="23"/>
  <c r="F257" i="23"/>
  <c r="E257" i="23"/>
  <c r="E58" i="24" l="1"/>
  <c r="G222" i="23"/>
  <c r="F222" i="23"/>
  <c r="D222" i="23"/>
  <c r="G198" i="23"/>
  <c r="F198" i="23"/>
  <c r="E198" i="23"/>
  <c r="D75" i="5"/>
  <c r="D4" i="5" l="1"/>
  <c r="E4" i="5"/>
  <c r="A9" i="5"/>
  <c r="A10" i="5" s="1"/>
  <c r="A11" i="5" s="1"/>
  <c r="E12" i="5"/>
  <c r="D15" i="5"/>
  <c r="E15" i="5"/>
  <c r="A18" i="5"/>
  <c r="A21" i="5" s="1"/>
  <c r="A22" i="5" s="1"/>
  <c r="A23" i="5" s="1"/>
  <c r="D18" i="5"/>
  <c r="H121" i="23" s="1"/>
  <c r="A35" i="5"/>
  <c r="A36" i="5" s="1"/>
  <c r="A37" i="5" s="1"/>
  <c r="A38" i="5" s="1"/>
  <c r="A39" i="5" s="1"/>
  <c r="A40" i="5" s="1"/>
  <c r="A41" i="5" s="1"/>
  <c r="A42" i="5" s="1"/>
  <c r="A50" i="5"/>
  <c r="A51" i="5" s="1"/>
  <c r="A52" i="5" s="1"/>
  <c r="A53" i="5" s="1"/>
  <c r="A56" i="5" s="1"/>
  <c r="D53" i="5"/>
  <c r="D57" i="5" s="1"/>
  <c r="D79" i="5" s="1"/>
  <c r="D81" i="5" s="1"/>
  <c r="E53" i="5"/>
  <c r="E57" i="5" s="1"/>
  <c r="E79" i="5" s="1"/>
  <c r="A61" i="5"/>
  <c r="A62" i="5" s="1"/>
  <c r="A67" i="5" s="1"/>
  <c r="A72" i="5"/>
  <c r="A73" i="5" s="1"/>
  <c r="A74" i="5" s="1"/>
  <c r="E75" i="5"/>
  <c r="A84" i="5"/>
  <c r="A88" i="5"/>
  <c r="C89" i="5" s="1"/>
  <c r="A90" i="5"/>
  <c r="C91" i="5" s="1"/>
  <c r="A92" i="5"/>
  <c r="C93" i="5" s="1"/>
  <c r="A94" i="5"/>
  <c r="G82" i="5" l="1"/>
  <c r="H93" i="23"/>
  <c r="H100" i="23"/>
  <c r="E81" i="5" l="1"/>
  <c r="H30" i="24"/>
  <c r="G30" i="24"/>
  <c r="F30" i="24"/>
  <c r="E30" i="24"/>
  <c r="D30" i="24"/>
  <c r="C30" i="24"/>
  <c r="H24" i="24"/>
  <c r="G24" i="24"/>
  <c r="F24" i="24"/>
  <c r="E24" i="24"/>
  <c r="D24" i="24"/>
  <c r="C24" i="24"/>
  <c r="H18" i="24"/>
  <c r="G18" i="24"/>
  <c r="F18" i="24"/>
  <c r="E18" i="24"/>
  <c r="D18" i="24"/>
  <c r="C18" i="24"/>
  <c r="H12" i="24"/>
  <c r="D12" i="24"/>
  <c r="E12" i="24"/>
  <c r="F12" i="24"/>
  <c r="G12" i="24"/>
  <c r="C12" i="24"/>
  <c r="E38" i="26"/>
  <c r="D38" i="26"/>
  <c r="E35" i="26"/>
  <c r="D35" i="26"/>
  <c r="E32" i="26"/>
  <c r="D32" i="26"/>
  <c r="E29" i="26"/>
  <c r="D29" i="26"/>
  <c r="E25" i="26"/>
  <c r="D25" i="26"/>
  <c r="E21" i="26"/>
  <c r="D21" i="26"/>
  <c r="E16" i="26"/>
  <c r="D16" i="26"/>
  <c r="E13" i="26"/>
  <c r="D13" i="26"/>
  <c r="E7" i="26"/>
  <c r="D7" i="26"/>
  <c r="A60" i="26"/>
  <c r="A58" i="26"/>
  <c r="C59" i="26" s="1"/>
  <c r="A56" i="26"/>
  <c r="C57" i="26" s="1"/>
  <c r="A54" i="26"/>
  <c r="C55" i="26" s="1"/>
  <c r="A50" i="26"/>
  <c r="A10" i="26"/>
  <c r="A11" i="26" s="1"/>
  <c r="A12" i="26" s="1"/>
  <c r="A13" i="26" s="1"/>
  <c r="A16" i="26" s="1"/>
  <c r="E5" i="26"/>
  <c r="D5" i="26"/>
  <c r="E26" i="6"/>
  <c r="D26" i="6"/>
  <c r="D63" i="6" s="1"/>
  <c r="E64" i="5" l="1"/>
  <c r="E64" i="3"/>
  <c r="E64" i="2"/>
  <c r="E64" i="1"/>
  <c r="D41" i="26"/>
  <c r="D43" i="26" s="1"/>
  <c r="D46" i="26" s="1"/>
  <c r="D48" i="26" s="1"/>
  <c r="C31" i="24"/>
  <c r="C32" i="24" s="1"/>
  <c r="G31" i="24"/>
  <c r="E41" i="26"/>
  <c r="E43" i="26" s="1"/>
  <c r="E46" i="26" s="1"/>
  <c r="E48" i="26" s="1"/>
  <c r="D31" i="24"/>
  <c r="D32" i="24" s="1"/>
  <c r="H31" i="24"/>
  <c r="F31" i="24"/>
  <c r="E31" i="24"/>
  <c r="A21" i="26"/>
  <c r="A49" i="7"/>
  <c r="A74" i="6"/>
  <c r="A24" i="26" l="1"/>
  <c r="A25" i="26" s="1"/>
  <c r="A29" i="26" s="1"/>
  <c r="A32" i="26" s="1"/>
  <c r="A35" i="26" s="1"/>
  <c r="A38" i="26" s="1"/>
  <c r="A41" i="26" s="1"/>
  <c r="A42" i="26" s="1"/>
  <c r="A43" i="26" s="1"/>
  <c r="A44" i="26" s="1"/>
  <c r="A45" i="26" s="1"/>
  <c r="A46" i="26" s="1"/>
  <c r="A47" i="26" s="1"/>
  <c r="A66" i="6" l="1"/>
  <c r="E64" i="25"/>
  <c r="F64" i="25"/>
  <c r="G64" i="25"/>
  <c r="H64" i="25"/>
  <c r="D64" i="25"/>
  <c r="G270" i="23"/>
  <c r="G271" i="23" s="1"/>
  <c r="F270" i="23"/>
  <c r="E270" i="23"/>
  <c r="E271" i="23" s="1"/>
  <c r="G261" i="23"/>
  <c r="G262" i="23" s="1"/>
  <c r="F261" i="23"/>
  <c r="E261" i="23"/>
  <c r="E262" i="23" s="1"/>
  <c r="F50" i="24" l="1"/>
  <c r="G50" i="24"/>
  <c r="E50" i="24"/>
  <c r="G234" i="23" l="1"/>
  <c r="G235" i="23" s="1"/>
  <c r="F234" i="23"/>
  <c r="D234" i="23"/>
  <c r="G228" i="23"/>
  <c r="G229" i="23" s="1"/>
  <c r="F228" i="23"/>
  <c r="D228" i="23"/>
  <c r="B123" i="23"/>
  <c r="B77" i="23"/>
  <c r="B49" i="23"/>
  <c r="B28" i="23"/>
  <c r="B7" i="23"/>
  <c r="A1" i="22" l="1"/>
  <c r="A1" i="23" s="1"/>
  <c r="A361" i="23" l="1"/>
  <c r="C77" i="5" s="1"/>
  <c r="A349" i="23"/>
  <c r="C65" i="5" s="1"/>
  <c r="A356" i="23"/>
  <c r="C66" i="5" s="1"/>
  <c r="A333" i="23"/>
  <c r="C60" i="5" s="1"/>
  <c r="A3" i="22"/>
  <c r="A7" i="22" s="1"/>
  <c r="A27" i="22" s="1"/>
  <c r="A41" i="22" l="1"/>
  <c r="A2" i="29" s="1"/>
  <c r="A3" i="23"/>
  <c r="A1" i="24"/>
  <c r="C75" i="6"/>
  <c r="A174" i="14"/>
  <c r="A180" i="14" s="1"/>
  <c r="A184" i="14" s="1"/>
  <c r="A236" i="14" s="1"/>
  <c r="A241" i="14" s="1"/>
  <c r="A291" i="24" l="1"/>
  <c r="A283" i="24"/>
  <c r="A263" i="24"/>
  <c r="A230" i="24"/>
  <c r="C49" i="6" s="1"/>
  <c r="A212" i="24"/>
  <c r="C56" i="6"/>
  <c r="C55" i="6"/>
  <c r="A216" i="23"/>
  <c r="A275" i="23" s="1"/>
  <c r="C5" i="5"/>
  <c r="A192" i="24"/>
  <c r="A135" i="24"/>
  <c r="A67" i="24"/>
  <c r="C32" i="6" s="1"/>
  <c r="A52" i="24"/>
  <c r="C6" i="6" s="1"/>
  <c r="A3" i="24"/>
  <c r="A42" i="24" s="1"/>
  <c r="A1" i="25"/>
  <c r="C50" i="7"/>
  <c r="A47" i="6"/>
  <c r="A49" i="6" s="1"/>
  <c r="A50" i="6" s="1"/>
  <c r="A30" i="6"/>
  <c r="A31" i="6" s="1"/>
  <c r="A33" i="6" s="1"/>
  <c r="A34" i="6" s="1"/>
  <c r="A35" i="6" s="1"/>
  <c r="A36" i="6" s="1"/>
  <c r="A24" i="6"/>
  <c r="A25" i="6" s="1"/>
  <c r="A7" i="6"/>
  <c r="A8" i="6" s="1"/>
  <c r="A9" i="6" s="1"/>
  <c r="A10" i="6" s="1"/>
  <c r="A18" i="6" s="1"/>
  <c r="A19" i="6" s="1"/>
  <c r="A10" i="7"/>
  <c r="A11" i="7" s="1"/>
  <c r="A12" i="7" s="1"/>
  <c r="A13" i="7" s="1"/>
  <c r="A14" i="7" s="1"/>
  <c r="A15" i="7" s="1"/>
  <c r="A16" i="7" s="1"/>
  <c r="A51" i="6" l="1"/>
  <c r="A55" i="6" s="1"/>
  <c r="A20" i="7"/>
  <c r="A23" i="7" s="1"/>
  <c r="A26" i="7" s="1"/>
  <c r="A32" i="7"/>
  <c r="A1" i="30"/>
  <c r="A56" i="25"/>
  <c r="D82" i="5"/>
  <c r="A38" i="6"/>
  <c r="E34" i="7"/>
  <c r="E37" i="7" s="1"/>
  <c r="E39" i="7" s="1"/>
  <c r="G19" i="4"/>
  <c r="H15" i="4"/>
  <c r="G15" i="4"/>
  <c r="A52" i="6" l="1"/>
  <c r="A53" i="6" s="1"/>
  <c r="A54" i="6" s="1"/>
  <c r="A56" i="6" s="1"/>
  <c r="A57" i="6" s="1"/>
  <c r="A33" i="7"/>
  <c r="A34" i="7" s="1"/>
  <c r="D37" i="7"/>
  <c r="A69" i="25"/>
  <c r="A39" i="6"/>
  <c r="A40" i="6" s="1"/>
  <c r="A42" i="6" s="1"/>
  <c r="D39" i="7" l="1"/>
  <c r="G22" i="4"/>
  <c r="A58" i="6"/>
  <c r="A59" i="6"/>
  <c r="A60" i="6" s="1"/>
  <c r="A35" i="7"/>
  <c r="A38" i="7"/>
  <c r="A80" i="25"/>
  <c r="A76" i="6"/>
  <c r="A72" i="6"/>
  <c r="A70" i="6"/>
  <c r="C71" i="6" s="1"/>
  <c r="E4" i="6"/>
  <c r="D4" i="6"/>
  <c r="H212" i="14"/>
  <c r="H211" i="14"/>
  <c r="A51" i="7"/>
  <c r="A47" i="7"/>
  <c r="A45" i="7"/>
  <c r="E5" i="7"/>
  <c r="D5" i="7"/>
  <c r="C46" i="7" l="1"/>
  <c r="D46" i="7"/>
  <c r="C73" i="6"/>
  <c r="C48" i="7"/>
  <c r="A56" i="4"/>
  <c r="E57" i="4" s="1"/>
  <c r="A54" i="4"/>
  <c r="E55" i="4" s="1"/>
  <c r="E150" i="14" l="1"/>
  <c r="D150" i="14"/>
  <c r="E61" i="6" l="1"/>
  <c r="H19" i="4" s="1"/>
  <c r="H16" i="4" l="1"/>
  <c r="G16" i="4"/>
  <c r="H22" i="4" l="1"/>
  <c r="H25" i="4" l="1"/>
  <c r="G25" i="4"/>
  <c r="H28" i="4" l="1"/>
  <c r="E63" i="6"/>
  <c r="E64" i="6" s="1"/>
  <c r="G28" i="4"/>
  <c r="D64" i="6"/>
  <c r="E82" i="5" l="1"/>
  <c r="H161" i="23" l="1"/>
  <c r="H162" i="23" s="1"/>
  <c r="H313" i="23"/>
  <c r="H322" i="23"/>
  <c r="E20" i="5"/>
  <c r="E18" i="5"/>
  <c r="H118"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Ilze</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8" authorId="1" shapeId="0" xr:uid="{00000000-0006-0000-0000-000002000000}">
      <text>
        <r>
          <rPr>
            <b/>
            <sz val="9"/>
            <color indexed="12"/>
            <rFont val="Tahoma"/>
            <family val="2"/>
          </rPr>
          <t>AUDITA GRUPA:</t>
        </r>
        <r>
          <rPr>
            <sz val="9"/>
            <color indexed="12"/>
            <rFont val="Tahoma"/>
            <family val="2"/>
          </rPr>
          <t xml:space="preserve">
- šī GP FORMA sastādīta atbilstoši LR GPKGP likuma prasībām
- neviens FP postenis šajā GP formā netiek atzīts, novērtēts un uzrādīts atbilstoši SGS</t>
        </r>
      </text>
    </comment>
    <comment ref="B21" authorId="2" shapeId="0" xr:uid="{00000000-0006-0000-0000-000003000000}">
      <text>
        <r>
          <rPr>
            <b/>
            <sz val="9"/>
            <color indexed="81"/>
            <rFont val="Tahoma"/>
            <family val="2"/>
            <charset val="186"/>
          </rPr>
          <t xml:space="preserve">
Norāda, ja ir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Nelda</author>
    <author>user</author>
  </authors>
  <commentList>
    <comment ref="J3"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 ref="J7"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30.pants. Attīstības izmaksu kapitalizēšana un peļņas sadales ierobežojums
Attīstības izmaksas var iekļaut bilancē (kapitalizēt) ar nosacījumu, ka tikmēr, kamēr attīstības izmaksu objekta sākotnējā vērtība nav pilnībā norakstīta, peļņas sadale nenotiek, ja vien sadalei pieejamo rezervju un iepriekšējo gadu nesadalītās peļņas summa nav vismaz vienāda ar attīstības izmaksu sākotnējās vērtības nenorakstīto summu.</t>
        </r>
      </text>
    </comment>
    <comment ref="B8" authorId="1" shapeId="0" xr:uid="{00000000-0006-0000-0A00-000003000000}">
      <text>
        <r>
          <rPr>
            <b/>
            <sz val="9"/>
            <color indexed="81"/>
            <rFont val="Tahoma"/>
            <family val="2"/>
          </rPr>
          <t xml:space="preserve">AUDITA GRUPA:
</t>
        </r>
        <r>
          <rPr>
            <sz val="9"/>
            <color indexed="48"/>
            <rFont val="Tahoma"/>
            <family val="2"/>
            <charset val="186"/>
          </rPr>
          <t xml:space="preserve">Ar zilu iekrāsots papildinājums - skaidrībai (kas ir atšķīrība ar MK 399). </t>
        </r>
      </text>
    </comment>
    <comment ref="J72" authorId="0" shapeId="0" xr:uid="{00000000-0006-0000-0A00-000004000000}">
      <text>
        <r>
          <rPr>
            <b/>
            <sz val="9"/>
            <color indexed="14"/>
            <rFont val="Tahoma"/>
            <family val="2"/>
            <charset val="186"/>
          </rPr>
          <t>Gada pārskatu un konsolidēto gada pārskatu likums:</t>
        </r>
        <r>
          <rPr>
            <sz val="9"/>
            <color indexed="14"/>
            <rFont val="Tahoma"/>
            <family val="2"/>
            <charset val="186"/>
          </rPr>
          <t xml:space="preserve">
31.pants. Nemateriālo ieguldījumu posteņu vērtības norakstīšana
(2) Izņēmuma gadījumā, ja nemateriālās vērtības vai attīstības izmaksu objekta lietderīgās lietošanas laiku nav iespējams ticami aplēst, to sākotnējo vērtību noraksta pakāpeniski, sadalot pa gadiem laikposmā, kas nav ilgāks par 10 gadiem. Katru šādu izņēmuma gadījumu paskaidro finanšu pārskata pielikumā, norādot laikposma ilgumu, kurā paredzēts norakstīt attiecīgā posteņa sākotnējo vērtību.</t>
        </r>
      </text>
    </comment>
    <comment ref="J98" authorId="0" shapeId="0" xr:uid="{00000000-0006-0000-0A00-000005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87. Likuma 19. panta pirmajā daļā minēto nekustamā īpašuma objektu vērtību atbilstoši zemākai vai augstākai vērtībai var noteikt sertificēts nekustamā īpašuma vērtētājs. Ja nekustamā īpašuma objekti pārvērtēti atbilstoši augstākai vērtībai vai tiem veikta likuma 23. panta trešajā daļā minētā vērtības samazinājuma korekcija, finanšu pārskata pielikumā norāda, vai vērtības izmaiņu pamatā ir sertificēta nekustamā īpašuma vērtētāja sniegtais atzinums.</t>
        </r>
      </text>
    </comment>
    <comment ref="J102" authorId="0" shapeId="0" xr:uid="{00000000-0006-0000-0A00-000006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145.2. 52. panta pirmās daļas pirmās daļas 7. punkta prasības, finanšu pārskata pielikumā sniedz minētajā likuma normā noteikto informāciju par pamatlīdzekļu sastāvā norādītajiem dzīvniekiem un augiem</t>
        </r>
      </text>
    </comment>
    <comment ref="J164" authorId="0" shapeId="0" xr:uid="{00000000-0006-0000-0A00-000008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87. Likuma 19. panta pirmajā daļā minēto nekustamā īpašuma objektu vērtību atbilstoši zemākai vai augstākai vērtībai var noteikt sertificēts nekustamā īpašuma vērtētājs. Ja nekustamā īpašuma objekti pārvērtēti atbilstoši augstākai vērtībai vai tiem veikta likuma 23. panta trešajā daļā minētā vērtības samazinājuma korekcija, finanšu pārskata pielikumā norāda, vai vērtības izmaiņu pamatā ir sertificēta nekustamā īpašuma vērtētāja sniegtais atzinums.</t>
        </r>
      </text>
    </comment>
    <comment ref="H166" authorId="2" shapeId="0" xr:uid="{00000000-0006-0000-0A00-000009000000}">
      <text>
        <r>
          <rPr>
            <b/>
            <sz val="9"/>
            <color indexed="81"/>
            <rFont val="Tahoma"/>
            <family val="2"/>
          </rPr>
          <t>Inese:24.11.2021</t>
        </r>
        <r>
          <rPr>
            <sz val="9"/>
            <color indexed="81"/>
            <rFont val="Tahoma"/>
            <family val="2"/>
          </rPr>
          <t xml:space="preserve">
paslēpu, kopējā ilgtermiņa ieguldījumu summa pielikumā nav jāatšifrē</t>
        </r>
      </text>
    </comment>
    <comment ref="J190" authorId="0" shapeId="0" xr:uid="{00000000-0006-0000-0A00-00000A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(3) Ja finanšu instrumenti ir novērtēti patiesajā vērtībā, piemērojot šā likuma 35.panta pirmajā daļā doto iespēju, tad finanšu pārskata pielikumā ietver arī:
1) nozīmīgākos pieņēmumus, uz kuriem pamatojas izmantoto novērtēšanas modeļu un metožu izvēle, ja šo instrumentu patiesā vērtība noteikta saskaņā ar šā likuma 37.panta pirmās daļas 2.punktu;
2) sadalījumā pa finanšu instrumentu kategorijām atbilstoši starptautiskajos grāmatvedības standartos noteiktajam sadalījumam:
a) finanšu instrumentu patieso vērtību,
b) finanšu instrumentu patiesās vērtības izmaiņas, kas iekļautas peļņas vai zaudējumu aprēķinā,
c) finanšu instrumentu patiesās vērtības izmaiņas, kas iekļautas bilances postenī "Finanšu instrumentu patiesās vērtības rezerve";
3) sadalījumā pa atvasināto finanšu instrumentu grupām — skaidrojumu par šiem instrumentiem, norādot kopsummas, kā arī informāciju par būtiskiem noteikumiem un nosacījumiem, kas varētu ietekmēt nākotnē gaidāmo naudas plūsmas apjomu, rašanās laiku un noteiktību;
4) tabulu, kurā norādītas bilances posteņa "Finanšu instrumentu patiesās vērtības rezerve" izmaiņas pārskata gadā.
</t>
        </r>
      </text>
    </comment>
    <comment ref="J194" authorId="0" shapeId="0" xr:uid="{00000000-0006-0000-0A00-00000B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(3) Ja finanšu instrumenti ir novērtēti patiesajā vērtībā, piemērojot šā likuma 35.panta pirmajā daļā doto iespēju, tad finanšu pārskata pielikumā ietver arī:
1) nozīmīgākos pieņēmumus, uz kuriem pamatojas izmantoto novērtēšanas modeļu un metožu izvēle, ja šo instrumentu patiesā vērtība noteikta saskaņā ar šā likuma 37.panta pirmās daļas 2.punktu (</t>
        </r>
        <r>
          <rPr>
            <i/>
            <sz val="8"/>
            <color indexed="14"/>
            <rFont val="Tahoma"/>
            <family val="2"/>
            <charset val="186"/>
          </rPr>
          <t>finanšu instrumentiem, kuriem nav iespējams noteikt tirgus cenu, — pamatojoties uz vērtību, kas aprēķināta, izmantojot vispāratzītus un piemērotus novērtēšanas modeļus un metodes, ja aprēķinātā vērtība pieņemami parāda šo instrumentu iespējamo tirgus cenu</t>
        </r>
        <r>
          <rPr>
            <sz val="9"/>
            <color indexed="14"/>
            <rFont val="Tahoma"/>
            <family val="2"/>
            <charset val="186"/>
          </rPr>
          <t>);</t>
        </r>
      </text>
    </comment>
    <comment ref="J206" authorId="0" shapeId="0" xr:uid="{00000000-0006-0000-0A00-00000C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(3) Ja finanšu instrumenti ir novērtēti patiesajā vērtībā, piemērojot šā likuma 35.panta pirmajā daļā doto iespēju, tad finanšu pārskata pielikumā ietver arī:
3) sadalījumā pa atvasināto finanšu instrumentu grupām — skaidrojumu par šiem instrumentiem, norādot kopsummas, kā arī informāciju par būtiskiem noteikumiem un nosacījumiem, kas varētu ietekmēt nākotnē gaidāmo naudas plūsmas apjomu, rašanās laiku un noteiktību;</t>
        </r>
      </text>
    </comment>
    <comment ref="J218" authorId="0" shapeId="0" xr:uid="{00000000-0006-0000-0A00-00000D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3) vadībai izsniegto avansu, aizdevumu vai galvojumu saistību summas sadalījumā pa atsevišķām amatu grupām (padomes un valdes locekļi), norādot procentu likmes, svarīgākos nosacījumus un atmaksātās, norakstītās un atmaksājamās summas;</t>
        </r>
      </text>
    </comment>
    <comment ref="J239" authorId="0" shapeId="0" xr:uid="{00000000-0006-0000-0A00-00000E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patiesā vērtība vai pārvērtēšanā noteiktā vērtība pārskata gada sākumā un beigās,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kopsumma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t>
        </r>
      </text>
    </comment>
    <comment ref="J252" authorId="0" shapeId="0" xr:uid="{00000000-0006-0000-0A00-00000F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patiesā vērtība vai pārvērtēšanā noteiktā vērtība pārskata gada sākumā un beigās,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kopsumma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t>
        </r>
      </text>
    </comment>
    <comment ref="J277" authorId="0" shapeId="0" xr:uid="{00000000-0006-0000-0A00-000010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 ref="J280" authorId="0" shapeId="0" xr:uid="{00000000-0006-0000-0A00-000011000000}">
      <text>
        <r>
          <rPr>
            <b/>
            <sz val="9"/>
            <color indexed="14"/>
            <rFont val="Tahoma"/>
            <family val="2"/>
            <charset val="186"/>
          </rPr>
          <t>Gada pārskatu un konsolidēto gada pārskatu likums:</t>
        </r>
        <r>
          <rPr>
            <sz val="9"/>
            <color indexed="14"/>
            <rFont val="Tahoma"/>
            <family val="2"/>
            <charset val="186"/>
          </rPr>
          <t xml:space="preserve">
28.pants. Aizņēmumu procentu iekļaušana
Ilgtermiņa ieguldījumu vai apgrozāmo līdzekļu izveidošanai saņemto aizņēmumu procentus, ciktāl tie attiecas uz izveidošanas periodu, atļauts iekļaut attiecīgo jaunizveidoto objektu ražošanas pašizmaksā. Par šā noteikuma piemērošanas gadījumiem sabiedrība sniedz ziņas finanšu pārskata pielikumā, norādot ražošanas pašizmaksā iekļauto procentu apmēru.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145.4. 28. panta prasības, gadījumā, kad dzīvnieku vai augu izaudzēšanas pašizmaksā ir iekļauti saņemto aizņēmumu procenti, finanšu pārskata pielikumā norāda pašizmaksā iekļauto procentu maksājumu summu.
225. Piemērojot likuma 28. panta prasības, ja sabiedrība krājumu ražošanai vai izveidošanai saņemtos aizņēmumu procentus ir iekļāvusi attiecīgo krājumu ražošanas pašizmaksā, tā finanšu pārskata pielikumā norāda ražošanas pašizmaksā iekļauto procentu apmēru.</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Linda</author>
    <author>user</author>
  </authors>
  <commentList>
    <comment ref="J3" authorId="0" shapeId="0" xr:uid="{00000000-0006-0000-0B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(2) Ja pamatlīdzekļi ir novērtēti pārvērtētajās summās, piemērojot šā likuma 33.pantā doto iespēju, tad finanšu pārskata pielikumā ietver tabulu, kurā:
1) norādītas bilances posteņa "Ilgtermiņa ieguldījumu pārvērtēšanas rezerve" izmaiņas pārskata gadā, paskaidrojot pārvērtētajiem pamatlīdzekļiem piemērojamo nodokļu aplikšanas kārtību;
2) sadalījumā pa bilancē norādītajiem pārvērtēto pamatlīdzekļu posteņiem sniegta informācija par vērtību, kāda būtu norādīta bilancē, ja attiecīgais postenis nebūtu pārvērtēts.
</t>
        </r>
        <r>
          <rPr>
            <b/>
            <sz val="9"/>
            <color indexed="52"/>
            <rFont val="Tahoma"/>
            <family val="2"/>
            <charset val="186"/>
          </rPr>
          <t>22.12.2015 MK not.Nr.775:</t>
        </r>
        <r>
          <rPr>
            <sz val="9"/>
            <color indexed="52"/>
            <rFont val="Tahoma"/>
            <family val="2"/>
            <charset val="186"/>
          </rPr>
          <t xml:space="preserve">
105. Ja pamatlīdzekļi ir novērtēti pārvērtētajās summās, izmantojot likuma 33. pantā doto iespēju, tad, piemērojot likuma 52. panta otrās daļas prasības, sabiedrība finanšu pārskata pielikumā ietver tabulu, kurā sniedz minētajā likuma normā noteiktās ziņas par bilances posteņa "Ilgtermiņa ieguldījumu pārvērtēšanas rezerve" izmaiņām pārskata gadā. Šajā tabulā sadalījumā pa pārvērtēto pamatlīdzekļu posteņiem norāda arī to, kāda šo posteņu vērtība būtu norādīta bilancē, ja attiecīgais postenis nebūtu pārvērtēts.</t>
        </r>
      </text>
    </comment>
    <comment ref="B6" authorId="0" shapeId="0" xr:uid="{00000000-0006-0000-0B00-000002000000}">
      <text>
        <r>
          <rPr>
            <b/>
            <sz val="9"/>
            <color indexed="81"/>
            <rFont val="Tahoma"/>
            <family val="2"/>
            <charset val="186"/>
          </rPr>
          <t>AUDITA GRUPA:</t>
        </r>
        <r>
          <rPr>
            <sz val="9"/>
            <color indexed="81"/>
            <rFont val="Tahoma"/>
            <family val="2"/>
            <charset val="186"/>
          </rPr>
          <t xml:space="preserve">
Sabiedrība izvēlas vai uzrādīt pa PL grupām vai posteņiem</t>
        </r>
      </text>
    </comment>
    <comment ref="J14" authorId="0" shapeId="0" xr:uid="{00000000-0006-0000-0B00-000003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145.3. 52. panta otrās daļas prasības, gadījumā, kad pamatlīdzekļu sastāvā norādītie dzīvnieki vai augi ir novērtēti pārvērtētajās summās, finanšu pārskata pielikumā ietver tabulu, kurā sniedz minētajā likuma normā noteiktās ziņas;</t>
        </r>
      </text>
    </comment>
    <comment ref="J33" authorId="0" shapeId="0" xr:uid="{00000000-0006-0000-0B00-000004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105.</t>
        </r>
        <r>
          <rPr>
            <vertAlign val="superscript"/>
            <sz val="9"/>
            <color indexed="52"/>
            <rFont val="Tahoma"/>
            <family val="2"/>
            <charset val="186"/>
          </rPr>
          <t>1</t>
        </r>
        <r>
          <rPr>
            <sz val="9"/>
            <color indexed="52"/>
            <rFont val="Tahoma"/>
            <family val="2"/>
            <charset val="186"/>
          </rPr>
          <t xml:space="preserve"> Paskaidrojot pārvērtētajiem pamatlīdzekļiem piemēroto nodokļu aplikšanas kārtību, sabiedrība finanšu pārskata pielikumā norāda, ka atbilstoši likuma "Par uzņēmumu ienākumu nodokli" 6. panta piektajai daļai, nosakot ar uzņēmumu ienākuma nodokli apliekamo ienākumu, neņem vērā bilances un ārpusbilances posteņu pārvērtēšanas (izņemot aktīvu pārvērtēšanu sakarā ar ārvalstu valūtas kursa maiņu) rezultātus.</t>
        </r>
      </text>
    </comment>
    <comment ref="J36" authorId="0" shapeId="0" xr:uid="{00000000-0006-0000-0B00-000005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105.</t>
        </r>
        <r>
          <rPr>
            <vertAlign val="superscript"/>
            <sz val="9"/>
            <color indexed="52"/>
            <rFont val="Tahoma"/>
            <family val="2"/>
            <charset val="186"/>
          </rPr>
          <t>2</t>
        </r>
        <r>
          <rPr>
            <sz val="9"/>
            <color indexed="52"/>
            <rFont val="Tahoma"/>
            <family val="2"/>
            <charset val="186"/>
          </rPr>
          <t xml:space="preserve"> Sabiedrība var izvēlēties katra pārvērtētā pamatlīdzekļu posteņa ietvaros sniegt šo noteikumu 105. punktā (</t>
        </r>
        <r>
          <rPr>
            <i/>
            <sz val="8"/>
            <color indexed="52"/>
            <rFont val="Tahoma"/>
            <family val="2"/>
            <charset val="186"/>
          </rPr>
          <t>Ja pamatlīdzekļi ir novērtēti pārvērtētajās summās, izmantojot likuma 33. pantā doto iespēju, tad, piemērojot likuma 52. panta otrās daļas prasības, sabiedrība finanšu pārskata pielikumā ietver tabulu, kurā sniedz minētajā likuma normā noteiktās ziņas par bilances posteņa "Ilgtermiņa ieguldījumu pārvērtēšanas rezerve" izmaiņām pārskata gadā. Šajā tabulā sadalījumā pa pārvērtēto pamatlīdzekļu posteņiem norāda arī to, kāda šo posteņu vērtība būtu norādīta bilancē, ja attiecīgais postenis nebūtu pārvērtēts</t>
        </r>
        <r>
          <rPr>
            <sz val="9"/>
            <color indexed="52"/>
            <rFont val="Tahoma"/>
            <family val="2"/>
            <charset val="186"/>
          </rPr>
          <t>) minētās ziņas arī par katru pārvērtēto pamatlīdzekļu uzskaites grupu. Šādā gadījumā finanšu pārskata pielikumā norāda arī minētās uzskaites grupas novērtēšanas datumu vai laikposmu (ja visa pamatlīdzekļu grupa tiek pārvērtēta pakāpeniski pārskata gada laikā).</t>
        </r>
      </text>
    </comment>
    <comment ref="J42" authorId="0" shapeId="0" xr:uid="{00000000-0006-0000-0B00-000006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(3) Ja finanšu instrumenti ir novērtēti patiesajā vērtībā, piemērojot šā likuma 35.panta pirmajā daļā doto iespēju, tad finanšu pārskata pielikumā ietver arī:
4) tabulu, kurā norādītas bilances posteņa "Finanšu instrumentu patiesās vērtības rezerve" izmaiņas pārskata gadā.</t>
        </r>
      </text>
    </comment>
    <comment ref="J54" authorId="0" shapeId="0" xr:uid="{00000000-0006-0000-0B00-000007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t>
        </r>
        <r>
          <rPr>
            <u/>
            <sz val="9"/>
            <color indexed="14"/>
            <rFont val="Tahoma"/>
            <family val="2"/>
          </rPr>
          <t xml:space="preserve"> pieciem gadiem</t>
        </r>
        <r>
          <rPr>
            <sz val="9"/>
            <color indexed="14"/>
            <rFont val="Tahoma"/>
            <family val="2"/>
            <charset val="186"/>
          </rPr>
          <t xml:space="preserve"> pēc bilances datuma, kā arī kreditoru parādu kopsummu, kas ir segta ar nodrošinājumu, norādot nodrošinājuma veidu un formu;</t>
        </r>
      </text>
    </comment>
    <comment ref="J60" authorId="0" shapeId="0" xr:uid="{00000000-0006-0000-0B00-000008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66" authorId="0" shapeId="0" xr:uid="{00000000-0006-0000-0B00-000009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pieciem gadiem pēc bilances datuma, kā arī kreditoru parādu kopsummu, kas ir segta ar nodrošinājumu, norādot nodrošinājuma veidu un formu;</t>
        </r>
      </text>
    </comment>
    <comment ref="H97" authorId="1" shapeId="0" xr:uid="{00000000-0006-0000-0B00-00000B000000}">
      <text>
        <r>
          <rPr>
            <b/>
            <sz val="9"/>
            <color indexed="81"/>
            <rFont val="Tahoma"/>
            <family val="2"/>
          </rPr>
          <t>24.11.2021:</t>
        </r>
        <r>
          <rPr>
            <sz val="9"/>
            <color indexed="81"/>
            <rFont val="Tahoma"/>
            <family val="2"/>
          </rPr>
          <t xml:space="preserve">
šajā piezīmē jāsniedz informācija tikai par tiem aizņēmumiem kuru atmaksas termiņš ir ilgāks par 5 gadiem. Šim līgumam termiņš ir 12.08.2022.</t>
        </r>
      </text>
    </comment>
    <comment ref="H98" authorId="1" shapeId="0" xr:uid="{00000000-0006-0000-0B00-00000C000000}">
      <text>
        <r>
          <rPr>
            <b/>
            <sz val="9"/>
            <color indexed="81"/>
            <rFont val="Tahoma"/>
            <family val="2"/>
          </rPr>
          <t>Inese: 24.11.2021</t>
        </r>
        <r>
          <rPr>
            <sz val="9"/>
            <color indexed="81"/>
            <rFont val="Tahoma"/>
            <family val="2"/>
          </rPr>
          <t xml:space="preserve">
vai tad šī līguma termiņš nav 19.10.2024.?</t>
        </r>
      </text>
    </comment>
    <comment ref="G109" authorId="1" shapeId="0" xr:uid="{1BC86B44-C9F7-401F-9FF4-61EAF93A14A7}">
      <text>
        <r>
          <rPr>
            <b/>
            <sz val="9"/>
            <color indexed="81"/>
            <rFont val="Tahoma"/>
            <family val="2"/>
          </rPr>
          <t>Inese: 24.11.2021</t>
        </r>
        <r>
          <rPr>
            <sz val="9"/>
            <color indexed="81"/>
            <rFont val="Tahoma"/>
            <family val="2"/>
          </rPr>
          <t xml:space="preserve">
šajā ailē labāk liekam atmaksas termiņus pēc līguma. % summu mēs jau uzrādam 4.1.1. piezīmē</t>
        </r>
      </text>
    </comment>
    <comment ref="H109" authorId="1" shapeId="0" xr:uid="{90356B44-2670-4F9A-A8E4-A9741B06C7E6}">
      <text>
        <r>
          <rPr>
            <b/>
            <sz val="9"/>
            <color indexed="81"/>
            <rFont val="Tahoma"/>
            <family val="2"/>
          </rPr>
          <t>Inese: 24.11.2021</t>
        </r>
        <r>
          <rPr>
            <sz val="9"/>
            <color indexed="81"/>
            <rFont val="Tahoma"/>
            <family val="2"/>
          </rPr>
          <t xml:space="preserve">
šajā ailē labāk liekam atmaksas termiņus pēc līguma. % summu mēs jau uzrādam 4.1.1. piezīmē</t>
        </r>
      </text>
    </comment>
    <comment ref="H110" authorId="1" shapeId="0" xr:uid="{C9A84C5E-1864-44BD-A35D-E9904890DCCA}">
      <text>
        <r>
          <rPr>
            <b/>
            <sz val="9"/>
            <color indexed="81"/>
            <rFont val="Tahoma"/>
            <family val="2"/>
          </rPr>
          <t>24.11.2021:</t>
        </r>
        <r>
          <rPr>
            <sz val="9"/>
            <color indexed="81"/>
            <rFont val="Tahoma"/>
            <family val="2"/>
          </rPr>
          <t xml:space="preserve">
šajā piezīmē jāsniedz informācija tikai par tiem aizņēmumiem kuru atmaksas termiņš ir ilgāks par 5 gadiem. Šim līgumam termiņš ir 12.08.2022.</t>
        </r>
      </text>
    </comment>
    <comment ref="H111" authorId="1" shapeId="0" xr:uid="{401EE4F0-CD7F-4D5E-A3EE-D69B934C8504}">
      <text>
        <r>
          <rPr>
            <b/>
            <sz val="9"/>
            <color indexed="81"/>
            <rFont val="Tahoma"/>
            <family val="2"/>
          </rPr>
          <t>Inese: 24.11.2021</t>
        </r>
        <r>
          <rPr>
            <sz val="9"/>
            <color indexed="81"/>
            <rFont val="Tahoma"/>
            <family val="2"/>
          </rPr>
          <t xml:space="preserve">
vai tad šī līguma termiņš nav 19.10.2024.?</t>
        </r>
      </text>
    </comment>
    <comment ref="J137" authorId="0" shapeId="0" xr:uid="{00000000-0006-0000-0B00-00000E000000}">
      <text>
        <r>
          <rPr>
            <b/>
            <sz val="9"/>
            <color indexed="14"/>
            <rFont val="Tahoma"/>
            <family val="2"/>
            <charset val="186"/>
          </rPr>
          <t>Gada pārskatu un konsolidēto gada pārskatu likums:</t>
        </r>
        <r>
          <rPr>
            <sz val="9"/>
            <color indexed="14"/>
            <rFont val="Tahoma"/>
            <family val="2"/>
            <charset val="186"/>
          </rPr>
          <t xml:space="preserve">
27.pants. Starpība starp atmaksājamo un saņemto aizņēmuma summu
(1) Ja aizņēmuma atmaksājamā summa ir lielāka par saņemto summu, starpību norāda finanšu pārskata pielikumā.</t>
        </r>
      </text>
    </comment>
    <comment ref="H138" authorId="1" shapeId="0" xr:uid="{9B8EE889-21EC-4199-8C4B-43FB60C323A7}">
      <text>
        <r>
          <rPr>
            <b/>
            <sz val="9"/>
            <color indexed="81"/>
            <rFont val="Tahoma"/>
            <family val="2"/>
          </rPr>
          <t>Inese: 24.11.2021</t>
        </r>
        <r>
          <rPr>
            <sz val="9"/>
            <color indexed="81"/>
            <rFont val="Tahoma"/>
            <family val="2"/>
          </rPr>
          <t xml:space="preserve">
vai tad šī līguma termiņš nav 19.10.2024.?</t>
        </r>
      </text>
    </comment>
    <comment ref="J153" authorId="0" shapeId="0" xr:uid="{00000000-0006-0000-0B00-000010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ilgtermiņa kreditoru posteni — kreditoru parādu kopsummu, kuras samaksas termiņš ir ilgāks par pieciem gadiem pēc bilances datuma, kā arī kreditoru parādu kopsummu, kas ir segta ar nodrošinājumu, norādot nodrošinājuma veidu un formu;</t>
        </r>
      </text>
    </comment>
    <comment ref="J185" authorId="0" shapeId="0" xr:uid="{00000000-0006-0000-0B00-000011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B37" authorId="0" shapeId="0" xr:uid="{00000000-0006-0000-0C00-000004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ieņēmumi,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ieņēmumi, kas atšķiras no parastās darbības, tad šo tekstu paslēpj un aizpilda nākamo rindkopu.</t>
        </r>
      </text>
    </comment>
    <comment ref="B43" authorId="0" shapeId="0" xr:uid="{00000000-0006-0000-0C00-000005000000}">
      <text>
        <r>
          <rPr>
            <b/>
            <sz val="9"/>
            <color indexed="81"/>
            <rFont val="Tahoma"/>
            <family val="2"/>
            <charset val="186"/>
          </rPr>
          <t>AUDITA GRUPA:</t>
        </r>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ziedojumus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saņēmusi ziedojumus, tad šo tekstu paslēpj un aizpilda nākamo rindkopu.</t>
        </r>
      </text>
    </comment>
    <comment ref="B53" authorId="0" shapeId="0" xr:uid="{00000000-0006-0000-0C00-000006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izdevumi,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izdevumi, kas atšķiras no parastās darbības, tad šo tekstu paslēpj un aizpilda nākamo rindkopu.</t>
        </r>
      </text>
    </comment>
    <comment ref="B73" authorId="0" shapeId="0" xr:uid="{00000000-0006-0000-0C00-000009000000}">
      <text>
        <r>
          <rPr>
            <b/>
            <sz val="9"/>
            <color indexed="81"/>
            <rFont val="Tahoma"/>
            <family val="2"/>
            <charset val="186"/>
          </rPr>
          <t>AUDITA GRUPA:</t>
        </r>
        <r>
          <rPr>
            <sz val="9"/>
            <color indexed="81"/>
            <rFont val="Tahoma"/>
            <family val="2"/>
            <charset val="186"/>
          </rPr>
          <t xml:space="preserve">
Pasūtītājs nav obligāti jānorāda firmas nosaukums, ja tas ir komercnoslēpums, tāpēc var atstāt Pasūtītājs Nr.1</t>
        </r>
      </text>
    </comment>
    <comment ref="B80" authorId="0" shapeId="0" xr:uid="{00000000-0006-0000-0C00-00000A000000}">
      <text>
        <r>
          <rPr>
            <b/>
            <sz val="9"/>
            <color indexed="81"/>
            <rFont val="Tahoma"/>
            <family val="2"/>
            <charset val="186"/>
          </rPr>
          <t>AUDITA GRUPA:</t>
        </r>
        <r>
          <rPr>
            <sz val="9"/>
            <color indexed="81"/>
            <rFont val="Tahoma"/>
            <family val="2"/>
            <charset val="186"/>
          </rPr>
          <t xml:space="preserve">
aizpilda, ja ir veikta ilgtermiņa ieguldījumu </t>
        </r>
        <r>
          <rPr>
            <u/>
            <sz val="9"/>
            <color indexed="81"/>
            <rFont val="Tahoma"/>
            <family val="2"/>
            <charset val="186"/>
          </rPr>
          <t>pārvērtēšana</t>
        </r>
        <r>
          <rPr>
            <sz val="9"/>
            <color indexed="81"/>
            <rFont val="Tahoma"/>
            <family val="2"/>
            <charset val="186"/>
          </rPr>
          <t xml:space="preserve"> uz leju, atbilstoši zemākajai vērtībai.</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Nelda</author>
  </authors>
  <commentList>
    <comment ref="H1" authorId="0" shapeId="0" xr:uid="{00000000-0006-0000-0D00-000001000000}">
      <text>
        <r>
          <rPr>
            <b/>
            <sz val="9"/>
            <color indexed="81"/>
            <rFont val="Tahoma"/>
            <family val="2"/>
          </rPr>
          <t>AUDITA GRUPA:</t>
        </r>
        <r>
          <rPr>
            <sz val="9"/>
            <color indexed="81"/>
            <rFont val="Tahoma"/>
            <family val="2"/>
          </rPr>
          <t xml:space="preserve">
Pārklasifikāciju šeit uzrāda TIKAI, ja veikta pārklasifikācija saskaņā ar MK not.775 15.nodaļu
MK 775 - 15.nodaļa
Noteikumi par</t>
        </r>
        <r>
          <rPr>
            <b/>
            <u/>
            <sz val="9"/>
            <color indexed="81"/>
            <rFont val="Tahoma"/>
            <family val="2"/>
            <charset val="186"/>
          </rPr>
          <t xml:space="preserve"> ieguldījuma īpašumu, bioloģisko aktīvu vai pārdošanai turētu ilgtermiņa ieguldījumu pārklasificēšanu</t>
        </r>
        <r>
          <rPr>
            <sz val="9"/>
            <color indexed="81"/>
            <rFont val="Tahoma"/>
            <family val="2"/>
          </rPr>
          <t xml:space="preserve"> un turpmāku norādīšanu bilancē, ja sabiedrība pārtrauc attiecīgo īpašuma objektu novērtēšanu, pamatojoties uz to patieso vērtību.
 305.4 - Par šajā nodaļā minēto posteņu pārklasifikāciju sniedz detalizētu informāciju finanšu pārskata pielikumā.</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J3" authorId="0" shapeId="0" xr:uid="{00000000-0006-0000-0E00-000001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t>
        </r>
        <r>
          <rPr>
            <u/>
            <sz val="9"/>
            <color indexed="14"/>
            <rFont val="Tahoma"/>
            <family val="2"/>
            <charset val="186"/>
          </rPr>
          <t>55.pants. Vadības ziņojuma saturs</t>
        </r>
        <r>
          <rPr>
            <sz val="9"/>
            <color indexed="14"/>
            <rFont val="Tahoma"/>
            <family val="2"/>
            <charset val="186"/>
          </rPr>
          <t xml:space="preserve">
(1) Vadības ziņojumā sniedz skaidru informāciju par sabiedrības attīstību, darbības finansiālajiem rezultātiem un finansiālo stāvokli, kā arī informāciju par būtiskiem riskiem un neskaidriem apstākļiem, ar kuriem sabiedrība saskaras. Šo informāciju pamato ar vispusīgu un visaptverošu sabiedrības attīstības, darbības finansiālo rezultātu un finansiālā stāvokļa analīzi atbilstoši attiecīgās sabiedrības darbības apjomam un sarežģītībai.</t>
        </r>
      </text>
    </comment>
    <comment ref="A4" authorId="1" shapeId="0" xr:uid="{00000000-0006-0000-0E00-000002000000}">
      <text>
        <r>
          <rPr>
            <b/>
            <sz val="9"/>
            <color indexed="81"/>
            <rFont val="Tahoma"/>
            <family val="2"/>
            <charset val="186"/>
          </rPr>
          <t xml:space="preserve">Nelda: 02.12.2021
</t>
        </r>
        <r>
          <rPr>
            <sz val="9"/>
            <color indexed="81"/>
            <rFont val="Tahoma"/>
            <family val="2"/>
            <charset val="186"/>
          </rPr>
          <t xml:space="preserve">
Man sanāk palielinājums par 34%</t>
        </r>
      </text>
    </comment>
    <comment ref="J14" authorId="0" shapeId="0" xr:uid="{00000000-0006-0000-0E00-000003000000}">
      <text>
        <r>
          <rPr>
            <b/>
            <sz val="9"/>
            <color indexed="14"/>
            <rFont val="Tahoma"/>
            <family val="2"/>
            <charset val="186"/>
          </rPr>
          <t>Gada pārskatu un konsolidēto gada pārskatu likums:</t>
        </r>
        <r>
          <rPr>
            <sz val="9"/>
            <color indexed="14"/>
            <rFont val="Tahoma"/>
            <family val="2"/>
            <charset val="186"/>
          </rPr>
          <t xml:space="preserve">
55.pants. Vadības ziņojuma saturs
(2) Ciktāl tas ir nepieciešams, lai izprastu sabiedrības attīstību, darbības finansiālos rezultātus vai finansiālo stāvokli, šā panta pirmajā daļā minētajā analīzē iekļauj:
1) finansiālo rezultātu rādītājus;</t>
        </r>
      </text>
    </comment>
    <comment ref="G22" authorId="0" shapeId="0" xr:uid="{00000000-0006-0000-0E00-000004000000}">
      <text>
        <r>
          <rPr>
            <b/>
            <sz val="9"/>
            <color indexed="81"/>
            <rFont val="Tahoma"/>
            <family val="2"/>
            <charset val="186"/>
          </rPr>
          <t>AUDITA GRUPA:</t>
        </r>
        <r>
          <rPr>
            <sz val="9"/>
            <color indexed="81"/>
            <rFont val="Tahoma"/>
            <family val="2"/>
            <charset val="186"/>
          </rPr>
          <t xml:space="preserve">
ieliktas formulas PZA pēc izdevumu funkcijas, bet  ja sabiedrībai ir PZA pēc izdevumu veida, tad jāizlabo formulas
arī aktīvu aprites rādītājam</t>
        </r>
      </text>
    </comment>
    <comment ref="J31" authorId="0" shapeId="0" xr:uid="{00000000-0006-0000-0E00-000005000000}">
      <text>
        <r>
          <rPr>
            <b/>
            <sz val="9"/>
            <color indexed="14"/>
            <rFont val="Tahoma"/>
            <family val="2"/>
            <charset val="186"/>
          </rPr>
          <t>Gada pārskatu un konsolidēto gada pārskatu likums:</t>
        </r>
        <r>
          <rPr>
            <sz val="9"/>
            <color indexed="14"/>
            <rFont val="Tahoma"/>
            <family val="2"/>
            <charset val="186"/>
          </rPr>
          <t xml:space="preserve">
55.pants. Vadības ziņojuma saturs
(2) Ciktāl tas ir nepieciešams, lai izprastu sabiedrības attīstību, darbības finansiālos rezultātus vai finansiālo stāvokli, šā panta pirmajā daļā minētajā analīzē iekļauj:
3) attiecīgā gadījumā — atsauces uz finanšu pārskatā norādītajām summām un papildu skaidrojumus par tām.</t>
        </r>
      </text>
    </comment>
    <comment ref="J34" authorId="0" shapeId="0" xr:uid="{00000000-0006-0000-0E00-000006000000}">
      <text>
        <r>
          <rPr>
            <b/>
            <sz val="9"/>
            <color indexed="14"/>
            <rFont val="Tahoma"/>
            <family val="2"/>
            <charset val="186"/>
          </rPr>
          <t>Gada pārskatu un konsolidēto gada pārskatu likums:</t>
        </r>
        <r>
          <rPr>
            <sz val="9"/>
            <color indexed="14"/>
            <rFont val="Tahoma"/>
            <family val="2"/>
            <charset val="186"/>
          </rPr>
          <t xml:space="preserve">
55.pants. Vadības ziņojuma saturs
(3) Vadības ziņojumā sniedz ziņas arī par:
1) turpmāko sabiedrības attīstību;</t>
        </r>
      </text>
    </comment>
    <comment ref="J37" authorId="0" shapeId="0" xr:uid="{00000000-0006-0000-0E00-000007000000}">
      <text>
        <r>
          <rPr>
            <b/>
            <sz val="9"/>
            <color indexed="14"/>
            <rFont val="Tahoma"/>
            <family val="2"/>
            <charset val="186"/>
          </rPr>
          <t>Gada pārskatu un konsolidēto gada pārskatu likums:</t>
        </r>
        <r>
          <rPr>
            <sz val="9"/>
            <color indexed="14"/>
            <rFont val="Tahoma"/>
            <family val="2"/>
            <charset val="186"/>
          </rPr>
          <t xml:space="preserve">
55.pants. Vadības ziņojuma saturs
(3) Vadības ziņojumā sniedz ziņas arī par:
2) pasākumiem pētniecības un attīstības jomā;</t>
        </r>
      </text>
    </comment>
    <comment ref="J40" authorId="0" shapeId="0" xr:uid="{00000000-0006-0000-0E00-000008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t>
        </r>
        <r>
          <rPr>
            <sz val="9"/>
            <color indexed="81"/>
            <rFont val="Tahoma"/>
            <family val="2"/>
            <charset val="186"/>
          </rPr>
          <t xml:space="preserve">
</t>
        </r>
        <r>
          <rPr>
            <sz val="9"/>
            <color indexed="14"/>
            <rFont val="Tahoma"/>
            <family val="2"/>
            <charset val="186"/>
          </rPr>
          <t>3) sabiedrības savu akciju vai daļu kopumu, tajā skaitā par:
a) iemeslu savu akciju vai daļu iegādei pārskata gadā,
b) pārskata gadā atpirkto vai pārdoto savu akciju vai daļu skaitu un to nominālvērtības kopsummu vai, ja nominālvērtība nav noteikta, — šo akciju vai daļu uzskaites vērtības kopsummu, kā arī īpatsvaru procentos pamatkapitālā, atpirkšanas vai pārdošanas kopsummu,
c) sabiedrības iegūto un turēto savu akciju vai daļu skaitu un to nominālvērtības kopsummu vai, ja nominālvērtība nav noteikta, — šo akciju vai daļu uzskaites vērtības kopsummu, kā arī šīs kopsummas īpatsvaru pamatkapitālā pārskata gada beigās;</t>
        </r>
      </text>
    </comment>
    <comment ref="J43" authorId="0" shapeId="0" xr:uid="{00000000-0006-0000-0E00-000009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
4) sabiedrības filiālēm un pārstāvniecībām ārvalstīs (skaits sadalījumā pa valstīm);</t>
        </r>
      </text>
    </comment>
    <comment ref="J47" authorId="0" shapeId="0" xr:uid="{00000000-0006-0000-0E00-00000A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
5) finanšu instrumentu izmantošanu, ja tas ir būtiski sabiedrības aktīvu, saistību, finansiālā stāvokļa un peļņas vai zaudējumu novērtēšanai:
a) finanšu riska vadības mērķi un politiku, pieņemtā riska vadības politiku attiecībā uz katru nozīmīgu prognozēto nākotnes darījumu veidu, kuram tiek piemērota riska ierobežošanas uzskaite,
b) sabiedrības pakļautību tirgus riskam, kredītriskam, likviditātes riskam un naudas plūsmas riskam.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user</author>
    <author>Nelda</author>
  </authors>
  <commentList>
    <comment ref="B9" authorId="0" shapeId="0" xr:uid="{00000000-0006-0000-0900-000001000000}">
      <text>
        <r>
          <rPr>
            <b/>
            <sz val="9"/>
            <color indexed="81"/>
            <rFont val="Tahoma"/>
            <family val="2"/>
            <charset val="186"/>
          </rPr>
          <t>Inese:28.11.2021</t>
        </r>
        <r>
          <rPr>
            <sz val="9"/>
            <color indexed="81"/>
            <rFont val="Tahoma"/>
            <family val="2"/>
            <charset val="186"/>
          </rPr>
          <t xml:space="preserve">
lūdzu apraksti šo kļūdu būtību, līdzīgi kā par pārējām kļūdām.
Lūdzu atsūti arī attaisnojuma dokumentu uz kura pamata tika veikti iepriekšējo periodu kļūdu labojumi- grāmatvedības izziņu par iepriekšējo periodu kļūdu korekcijām ar grāmatojumiem un summām. Jūs korekcijas esat veikuši labojot 2019.gada beigu atlikumus, ko darīt nedrīkst. Visi iepriekšējo periodu kļūdu labojumi jāveic pārskata gadā izmantojot kontu Iepriekšējo gadu nesadalītā peļņa. Lai būtu saprotams un pārskatāms iesaku izveidot atsevišķu kontu piem.34.21 Iepriekšējo gadu kļūdu korekcijas, caur kuru arī šie labojumi tiek veikti. Lūdzu sakārtojiet!</t>
        </r>
      </text>
    </comment>
    <comment ref="B10" authorId="0" shapeId="0" xr:uid="{00000000-0006-0000-0900-000002000000}">
      <text>
        <r>
          <rPr>
            <b/>
            <sz val="9"/>
            <color indexed="81"/>
            <rFont val="Tahoma"/>
            <family val="2"/>
            <charset val="186"/>
          </rPr>
          <t>Inese:28.11.2021</t>
        </r>
        <r>
          <rPr>
            <sz val="9"/>
            <color indexed="81"/>
            <rFont val="Tahoma"/>
            <family val="2"/>
            <charset val="186"/>
          </rPr>
          <t xml:space="preserve">
Vai tā?</t>
        </r>
      </text>
    </comment>
    <comment ref="B13" authorId="0" shapeId="0" xr:uid="{00000000-0006-0000-0900-000003000000}">
      <text>
        <r>
          <rPr>
            <b/>
            <sz val="9"/>
            <color indexed="81"/>
            <rFont val="Tahoma"/>
            <family val="2"/>
          </rPr>
          <t>Inese:26.11.2021</t>
        </r>
        <r>
          <rPr>
            <sz val="9"/>
            <color indexed="81"/>
            <rFont val="Tahoma"/>
            <family val="2"/>
          </rPr>
          <t xml:space="preserve">
ieliku summas vai tā bija uzrādīts 2019.g. PZ ?</t>
        </r>
      </text>
    </comment>
    <comment ref="C38" authorId="0" shapeId="0" xr:uid="{00000000-0006-0000-0900-000005000000}">
      <text>
        <r>
          <rPr>
            <b/>
            <sz val="9"/>
            <color indexed="81"/>
            <rFont val="Tahoma"/>
            <family val="2"/>
          </rPr>
          <t>Inese: 26.11.2021</t>
        </r>
        <r>
          <rPr>
            <sz val="9"/>
            <color indexed="81"/>
            <rFont val="Tahoma"/>
            <family val="2"/>
          </rPr>
          <t xml:space="preserve">
pēc korekcijas summai ir jāsaskan ar to kas ir PZ aprēķinā </t>
        </r>
      </text>
    </comment>
    <comment ref="A64" authorId="1" shapeId="0" xr:uid="{00000000-0006-0000-0900-000006000000}">
      <text>
        <r>
          <rPr>
            <b/>
            <sz val="9"/>
            <color indexed="81"/>
            <rFont val="Tahoma"/>
            <family val="2"/>
            <charset val="186"/>
          </rPr>
          <t>Nelda: 02.12.2021</t>
        </r>
        <r>
          <rPr>
            <sz val="9"/>
            <color indexed="81"/>
            <rFont val="Tahoma"/>
            <family val="2"/>
            <charset val="186"/>
          </rPr>
          <t xml:space="preserve">
noņēmu vārdu "ienākuma", jo nav ietekmes uz nodokļiem vispār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b/>
            <sz val="9"/>
            <color indexed="81"/>
            <rFont val="Tahoma"/>
            <family val="2"/>
            <charset val="186"/>
          </rPr>
          <t>AUDITA GRUPA:</t>
        </r>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xml:space="preserve">, bet tad jāiet katrā šītā atsevišķi
Lappuses iestatīšana - un ailē Pirmās lappuses numurs ieliek vajadzīgo un spiež Labi.
</t>
        </r>
      </text>
    </comment>
    <comment ref="I6" authorId="0" shapeId="0" xr:uid="{00000000-0006-0000-0100-000002000000}">
      <text>
        <r>
          <rPr>
            <b/>
            <sz val="9"/>
            <color indexed="81"/>
            <rFont val="Tahoma"/>
            <family val="2"/>
            <charset val="186"/>
          </rPr>
          <t>AUDITA GRUPA:</t>
        </r>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A1" authorId="0" shapeId="0" xr:uid="{00000000-0006-0000-0200-000001000000}">
      <text>
        <r>
          <rPr>
            <b/>
            <sz val="9"/>
            <color indexed="81"/>
            <rFont val="Tahoma"/>
            <family val="2"/>
            <charset val="186"/>
          </rPr>
          <t xml:space="preserve">AUDITA GRUPA: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b/>
            <sz val="9"/>
            <color indexed="81"/>
            <rFont val="Tahoma"/>
            <family val="2"/>
            <charset val="186"/>
          </rPr>
          <t>AUDITA GRUPA:</t>
        </r>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b/>
            <sz val="9"/>
            <color indexed="81"/>
            <rFont val="Tahoma"/>
            <family val="2"/>
            <charset val="186"/>
          </rPr>
          <t>AUDITA GRUPA:</t>
        </r>
        <r>
          <rPr>
            <sz val="9"/>
            <color indexed="81"/>
            <rFont val="Tahoma"/>
            <family val="2"/>
            <charset val="186"/>
          </rPr>
          <t xml:space="preserve">
jāizpilda šī tabuliņa</t>
        </r>
      </text>
    </comment>
    <comment ref="H6" authorId="0" shapeId="0" xr:uid="{00000000-0006-0000-0200-000005000000}">
      <text>
        <r>
          <rPr>
            <b/>
            <sz val="9"/>
            <color indexed="81"/>
            <rFont val="Tahoma"/>
            <family val="2"/>
            <charset val="186"/>
          </rPr>
          <t>AUDITA GRUPA:</t>
        </r>
        <r>
          <rPr>
            <sz val="9"/>
            <color indexed="81"/>
            <rFont val="Tahoma"/>
            <family val="2"/>
            <charset val="186"/>
          </rPr>
          <t xml:space="preserve">
ieraksta saīsinātu sabiedrības veidu</t>
        </r>
      </text>
    </comment>
    <comment ref="J7" authorId="1" shapeId="0" xr:uid="{00000000-0006-0000-0200-000006000000}">
      <text>
        <r>
          <rPr>
            <b/>
            <sz val="9"/>
            <color indexed="81"/>
            <rFont val="Tahoma"/>
            <family val="2"/>
            <charset val="186"/>
          </rPr>
          <t>Nelda: 02.12.2021.</t>
        </r>
        <r>
          <rPr>
            <sz val="9"/>
            <color indexed="81"/>
            <rFont val="Tahoma"/>
            <family val="2"/>
            <charset val="186"/>
          </rPr>
          <t xml:space="preserve">
Datums paliks šāds?</t>
        </r>
      </text>
    </comment>
    <comment ref="B14" authorId="1" shapeId="0" xr:uid="{00000000-0006-0000-0200-000007000000}">
      <text>
        <r>
          <rPr>
            <b/>
            <sz val="9"/>
            <color indexed="81"/>
            <rFont val="Tahoma"/>
            <family val="2"/>
            <charset val="186"/>
          </rPr>
          <t>Nelda: 02.12.2021</t>
        </r>
        <r>
          <rPr>
            <sz val="9"/>
            <color indexed="81"/>
            <rFont val="Tahoma"/>
            <family val="2"/>
            <charset val="186"/>
          </rPr>
          <t xml:space="preserve">
pārcēlu uz šejieni no P_info </t>
        </r>
      </text>
    </comment>
    <comment ref="B16" authorId="1" shapeId="0" xr:uid="{00000000-0006-0000-0200-000008000000}">
      <text>
        <r>
          <rPr>
            <b/>
            <sz val="9"/>
            <color indexed="81"/>
            <rFont val="Tahoma"/>
            <family val="2"/>
            <charset val="186"/>
          </rPr>
          <t>Nelda: 02.12.2021</t>
        </r>
        <r>
          <rPr>
            <sz val="9"/>
            <color indexed="81"/>
            <rFont val="Tahoma"/>
            <family val="2"/>
            <charset val="186"/>
          </rPr>
          <t xml:space="preserve">
papildināju</t>
        </r>
      </text>
    </comment>
    <comment ref="K18" authorId="0" shapeId="0" xr:uid="{00000000-0006-0000-0200-000009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29" authorId="0" shapeId="0" xr:uid="{00000000-0006-0000-0200-00000A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33" authorId="0" shapeId="0" xr:uid="{00000000-0006-0000-0200-00000B000000}">
      <text>
        <r>
          <rPr>
            <b/>
            <sz val="9"/>
            <color indexed="81"/>
            <rFont val="Tahoma"/>
            <family val="2"/>
            <charset val="186"/>
          </rPr>
          <t>AUDITA GRUPA:</t>
        </r>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44" authorId="0" shapeId="0" xr:uid="{00000000-0006-0000-0200-00000C000000}">
      <text>
        <r>
          <rPr>
            <b/>
            <sz val="9"/>
            <color indexed="81"/>
            <rFont val="Tahoma"/>
            <family val="2"/>
            <charset val="186"/>
          </rPr>
          <t>AUDITA GRUPA:</t>
        </r>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A1" authorId="0" shapeId="0" xr:uid="{00000000-0006-0000-0300-000001000000}">
      <text>
        <r>
          <rPr>
            <b/>
            <sz val="9"/>
            <color indexed="81"/>
            <rFont val="Tahoma"/>
            <family val="2"/>
            <charset val="186"/>
          </rPr>
          <t>AUDITA GRUPA:</t>
        </r>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A7" authorId="0" shapeId="0" xr:uid="{00000000-0006-0000-0300-000002000000}">
      <text>
        <r>
          <rPr>
            <b/>
            <sz val="9"/>
            <color indexed="81"/>
            <rFont val="Tahoma"/>
            <family val="2"/>
            <charset val="186"/>
          </rPr>
          <t xml:space="preserve">AUDITA GRUPA:
</t>
        </r>
        <r>
          <rPr>
            <sz val="9"/>
            <color indexed="81"/>
            <rFont val="Tahoma"/>
            <family val="2"/>
            <charset val="186"/>
          </rPr>
          <t xml:space="preserve">Ja numuriem pēc kārtas nav punkts, bet ir komats, tad
</t>
        </r>
        <r>
          <rPr>
            <i/>
            <sz val="9"/>
            <color indexed="81"/>
            <rFont val="Tahoma"/>
            <family val="2"/>
            <charset val="186"/>
          </rPr>
          <t>1.variants</t>
        </r>
        <r>
          <rPr>
            <sz val="9"/>
            <color indexed="81"/>
            <rFont val="Tahoma"/>
            <family val="2"/>
            <charset val="186"/>
          </rPr>
          <t xml:space="preserve"> - Excel - FAILS (zaļā krāsā) - kreisajā malā izvēlas Opcijas - kreisajā malā izvēlas Papildu - izņem ķeksi Lietot sistēmas atdalītāju - Decimāldaļas atdalītājs ieliek punktu - ieliek atpakaļ ķeksi Lietot sistēmas atdalītāju - Labi
</t>
        </r>
        <r>
          <rPr>
            <i/>
            <sz val="9"/>
            <color indexed="81"/>
            <rFont val="Tahoma"/>
            <family val="2"/>
            <charset val="186"/>
          </rPr>
          <t>2.variants</t>
        </r>
        <r>
          <rPr>
            <sz val="9"/>
            <color indexed="81"/>
            <rFont val="Tahoma"/>
            <family val="2"/>
            <charset val="186"/>
          </rPr>
          <t xml:space="preserve"> - Vadības panelis - Pulkstenis, valoda un valsts/reģions - Reģions - Mainīt datuma, laika vai skaitļu formātu - Formāti - Papildu iestatījumi - Decimālatdalītājs - nomaina uz punktu - Labi</t>
        </r>
      </text>
    </comment>
    <comment ref="B14" authorId="0" shapeId="0" xr:uid="{00000000-0006-0000-0300-000003000000}">
      <text>
        <r>
          <rPr>
            <b/>
            <sz val="9"/>
            <color indexed="81"/>
            <rFont val="Tahoma"/>
            <family val="2"/>
            <charset val="186"/>
          </rPr>
          <t>AUDITA GRUPA:</t>
        </r>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7" authorId="0" shapeId="0" xr:uid="{00000000-0006-0000-0300-000004000000}">
      <text>
        <r>
          <rPr>
            <b/>
            <sz val="9"/>
            <color indexed="81"/>
            <rFont val="Tahoma"/>
            <family val="2"/>
            <charset val="186"/>
          </rPr>
          <t>AUDITA GRUPA:</t>
        </r>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B20" authorId="1" shapeId="0" xr:uid="{00000000-0006-0000-0300-000005000000}">
      <text>
        <r>
          <rPr>
            <b/>
            <sz val="9"/>
            <color indexed="81"/>
            <rFont val="Tahoma"/>
            <family val="2"/>
            <charset val="186"/>
          </rPr>
          <t>AUDITA GRUPA:</t>
        </r>
        <r>
          <rPr>
            <sz val="9"/>
            <color indexed="81"/>
            <rFont val="Tahoma"/>
            <family val="2"/>
          </rPr>
          <t xml:space="preserve">
Šo posteni izmanto tikai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rPr>
          <t xml:space="preserve"> to atzīst, novērtē un atspoguļo finanšu pārskatā </t>
        </r>
      </text>
    </comment>
    <comment ref="B42" authorId="1" shapeId="0" xr:uid="{00000000-0006-0000-0300-000006000000}">
      <text>
        <r>
          <rPr>
            <b/>
            <sz val="9"/>
            <color indexed="81"/>
            <rFont val="Tahoma"/>
            <family val="2"/>
            <charset val="186"/>
          </rPr>
          <t>AUDITA GRUPA:</t>
        </r>
        <r>
          <rPr>
            <sz val="9"/>
            <color indexed="81"/>
            <rFont val="Tahoma"/>
            <family val="2"/>
          </rPr>
          <t xml:space="preserve">
Šo posteni izmanto tikai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rPr>
          <t xml:space="preserve"> to atzīst, novērtē un atspoguļo finanšu pārskatā </t>
        </r>
      </text>
    </comment>
    <comment ref="B55" authorId="1" shapeId="0" xr:uid="{00000000-0006-0000-0300-000008000000}">
      <text>
        <r>
          <rPr>
            <b/>
            <sz val="9"/>
            <color indexed="81"/>
            <rFont val="Tahoma"/>
            <family val="2"/>
            <charset val="186"/>
          </rPr>
          <t>AUDITA GRUPA:</t>
        </r>
        <r>
          <rPr>
            <sz val="9"/>
            <color indexed="81"/>
            <rFont val="Tahoma"/>
            <family val="2"/>
          </rPr>
          <t xml:space="preserve">
Šo posteni izmanto tikai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rPr>
          <t xml:space="preserve"> to atzīst, novērtē un atspoguļo finanšu pārskatā </t>
        </r>
      </text>
    </comment>
    <comment ref="B56" authorId="1" shapeId="0" xr:uid="{00000000-0006-0000-0300-000009000000}">
      <text>
        <r>
          <rPr>
            <b/>
            <sz val="9"/>
            <color indexed="81"/>
            <rFont val="Tahoma"/>
            <family val="2"/>
            <charset val="186"/>
          </rPr>
          <t>AUDITA GRUPA:</t>
        </r>
        <r>
          <rPr>
            <sz val="9"/>
            <color indexed="81"/>
            <rFont val="Tahoma"/>
            <family val="2"/>
          </rPr>
          <t xml:space="preserve">
Šo posteni izmanto tikai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rPr>
          <t xml:space="preserve"> to atzīst, novērtē un atspoguļo finanšu pārskatā </t>
        </r>
      </text>
    </comment>
    <comment ref="A84" authorId="0" shapeId="0" xr:uid="{00000000-0006-0000-0300-00000C000000}">
      <text>
        <r>
          <rPr>
            <b/>
            <sz val="9"/>
            <color indexed="81"/>
            <rFont val="Tahoma"/>
            <family val="2"/>
            <charset val="186"/>
          </rPr>
          <t>AUDITA GRUPA:</t>
        </r>
        <r>
          <rPr>
            <sz val="9"/>
            <color indexed="81"/>
            <rFont val="Tahoma"/>
            <family val="2"/>
            <charset val="186"/>
          </rPr>
          <t xml:space="preserve">
Aizpildās automātiski, kad ir aizpildīts šīts Saturs</t>
        </r>
      </text>
    </comment>
    <comment ref="A88" authorId="0" shapeId="0" xr:uid="{00000000-0006-0000-0300-00000D000000}">
      <text>
        <r>
          <rPr>
            <b/>
            <sz val="9"/>
            <color indexed="81"/>
            <rFont val="Tahoma"/>
            <family val="2"/>
            <charset val="186"/>
          </rPr>
          <t>AUDITA GRUPA:</t>
        </r>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user</author>
    <author>Nelda</author>
  </authors>
  <commentList>
    <comment ref="A1" authorId="0" shapeId="0" xr:uid="{00000000-0006-0000-0400-000001000000}">
      <text>
        <r>
          <rPr>
            <b/>
            <sz val="9"/>
            <color indexed="81"/>
            <rFont val="Tahoma"/>
            <family val="2"/>
            <charset val="186"/>
          </rPr>
          <t>AUDITA GRUPA:</t>
        </r>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 ref="B15" authorId="0" shapeId="0" xr:uid="{00000000-0006-0000-0400-000002000000}">
      <text>
        <r>
          <rPr>
            <b/>
            <sz val="9"/>
            <color indexed="81"/>
            <rFont val="Tahoma"/>
            <family val="2"/>
            <charset val="186"/>
          </rPr>
          <t>AUDITA GRUPA:</t>
        </r>
        <r>
          <rPr>
            <sz val="9"/>
            <color indexed="81"/>
            <rFont val="Tahoma"/>
            <family val="2"/>
            <charset val="186"/>
          </rPr>
          <t xml:space="preserve">
Šo posteni izmanto tikai 
</t>
        </r>
        <r>
          <rPr>
            <i/>
            <sz val="9"/>
            <color indexed="30"/>
            <rFont val="Tahoma"/>
            <family val="2"/>
            <charset val="186"/>
          </rPr>
          <t>konsolidētajā gada pārskatā.</t>
        </r>
      </text>
    </comment>
    <comment ref="B19" authorId="0" shapeId="0" xr:uid="{00000000-0006-0000-0400-000003000000}">
      <text>
        <r>
          <rPr>
            <b/>
            <sz val="9"/>
            <color indexed="81"/>
            <rFont val="Tahoma"/>
            <family val="2"/>
            <charset val="186"/>
          </rPr>
          <t>AUDITA GRUPA:</t>
        </r>
        <r>
          <rPr>
            <sz val="9"/>
            <color indexed="81"/>
            <rFont val="Tahoma"/>
            <family val="2"/>
            <charset val="186"/>
          </rPr>
          <t xml:space="preserve">
Šo posteni izmanto tikai </t>
        </r>
        <r>
          <rPr>
            <i/>
            <sz val="9"/>
            <color indexed="30"/>
            <rFont val="Tahoma"/>
            <family val="2"/>
            <charset val="186"/>
          </rPr>
          <t>konsolidētajā gada pārskatā.</t>
        </r>
      </text>
    </comment>
    <comment ref="D25" authorId="1" shapeId="0" xr:uid="{00000000-0006-0000-0400-000004000000}">
      <text>
        <r>
          <rPr>
            <b/>
            <sz val="9"/>
            <color indexed="81"/>
            <rFont val="Tahoma"/>
            <family val="2"/>
          </rPr>
          <t>Inese: 24.11.2021</t>
        </r>
        <r>
          <rPr>
            <sz val="9"/>
            <color indexed="81"/>
            <rFont val="Tahoma"/>
            <family val="2"/>
          </rPr>
          <t xml:space="preserve">
jārāda postenī uzkrātās saistības, kā tas ir rakstīts arī pielikumā P_info.</t>
        </r>
      </text>
    </comment>
    <comment ref="B39" authorId="2" shapeId="0" xr:uid="{00000000-0006-0000-0400-000005000000}">
      <text>
        <r>
          <rPr>
            <b/>
            <sz val="9"/>
            <color indexed="81"/>
            <rFont val="Tahoma"/>
            <family val="2"/>
            <charset val="186"/>
          </rPr>
          <t>AUDITA GRUPA:</t>
        </r>
        <r>
          <rPr>
            <sz val="9"/>
            <color indexed="81"/>
            <rFont val="Tahoma"/>
            <family val="2"/>
          </rPr>
          <t xml:space="preserve">
Šo posteni izmanto tikai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rPr>
          <t xml:space="preserve"> to atzīst, novērtē un atspoguļo finanšu pārskatā </t>
        </r>
      </text>
    </comment>
    <comment ref="D61" authorId="1" shapeId="0" xr:uid="{00000000-0006-0000-0400-000006000000}">
      <text>
        <r>
          <rPr>
            <b/>
            <sz val="9"/>
            <color indexed="81"/>
            <rFont val="Tahoma"/>
            <family val="2"/>
            <charset val="186"/>
          </rPr>
          <t>Inese: 26.11.2021</t>
        </r>
        <r>
          <rPr>
            <sz val="9"/>
            <color indexed="81"/>
            <rFont val="Tahoma"/>
            <family val="2"/>
            <charset val="186"/>
          </rPr>
          <t xml:space="preserve">
arī te veselos skaitļos starpība ir 1 EUR
28.11.2021  OK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user</author>
    <author>Nelda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 ref="E14" authorId="1" shapeId="0" xr:uid="{00000000-0006-0000-0500-000002000000}">
      <text>
        <r>
          <rPr>
            <b/>
            <sz val="9"/>
            <color indexed="81"/>
            <rFont val="Tahoma"/>
            <family val="2"/>
          </rPr>
          <t>Inese:26.11.2021</t>
        </r>
        <r>
          <rPr>
            <sz val="9"/>
            <color indexed="81"/>
            <rFont val="Tahoma"/>
            <family val="2"/>
          </rPr>
          <t xml:space="preserve">
pēc korekcijas te sanāk 9 EUR</t>
        </r>
      </text>
    </comment>
    <comment ref="D15" authorId="1" shapeId="0" xr:uid="{00000000-0006-0000-0500-000003000000}">
      <text>
        <r>
          <rPr>
            <b/>
            <sz val="9"/>
            <color indexed="81"/>
            <rFont val="Tahoma"/>
            <family val="2"/>
          </rPr>
          <t>Inese:24.11.2021</t>
        </r>
        <r>
          <rPr>
            <sz val="9"/>
            <color indexed="81"/>
            <rFont val="Tahoma"/>
            <family val="2"/>
          </rPr>
          <t xml:space="preserve">
valūtas svārstību rezultātu PZ rāda saldo, atkarībā no tā vai rezultāts ir peļņa vai zaudējumi būs vai nu pārējie ieņēmumi vai izdevumi. Jums starpība pie izmaksām.</t>
        </r>
      </text>
    </comment>
    <comment ref="E15" authorId="1" shapeId="0" xr:uid="{00000000-0006-0000-0500-000004000000}">
      <text>
        <r>
          <rPr>
            <b/>
            <sz val="9"/>
            <color indexed="81"/>
            <rFont val="Tahoma"/>
            <family val="2"/>
          </rPr>
          <t>Inese: 26.11.2021</t>
        </r>
        <r>
          <rPr>
            <sz val="9"/>
            <color indexed="81"/>
            <rFont val="Tahoma"/>
            <family val="2"/>
          </rPr>
          <t xml:space="preserve">
un te -1499</t>
        </r>
      </text>
    </comment>
    <comment ref="B27" authorId="0" shapeId="0" xr:uid="{00000000-0006-0000-0500-000005000000}">
      <text>
        <r>
          <rPr>
            <b/>
            <sz val="9"/>
            <color indexed="81"/>
            <rFont val="Tahoma"/>
            <family val="2"/>
            <charset val="186"/>
          </rPr>
          <t>AUDITA GRUPA:</t>
        </r>
        <r>
          <rPr>
            <sz val="9"/>
            <color indexed="81"/>
            <rFont val="Tahoma"/>
            <family val="2"/>
            <charset val="186"/>
          </rPr>
          <t xml:space="preserve">
Šo posteni izmanto tikai </t>
        </r>
        <r>
          <rPr>
            <i/>
            <sz val="9"/>
            <color indexed="30"/>
            <rFont val="Tahoma"/>
            <family val="2"/>
            <charset val="186"/>
          </rPr>
          <t>konsolidētajā gada pārskatā.</t>
        </r>
      </text>
    </comment>
    <comment ref="B28" authorId="0" shapeId="0" xr:uid="{00000000-0006-0000-0500-000006000000}">
      <text>
        <r>
          <rPr>
            <b/>
            <sz val="9"/>
            <color indexed="81"/>
            <rFont val="Tahoma"/>
            <family val="2"/>
            <charset val="186"/>
          </rPr>
          <t>AUDITA GRUPA:</t>
        </r>
        <r>
          <rPr>
            <sz val="9"/>
            <color indexed="81"/>
            <rFont val="Tahoma"/>
            <family val="2"/>
            <charset val="186"/>
          </rPr>
          <t xml:space="preserve">
Šo posteni izmanto tikai </t>
        </r>
        <r>
          <rPr>
            <i/>
            <sz val="9"/>
            <color indexed="30"/>
            <rFont val="Tahoma"/>
            <family val="2"/>
            <charset val="186"/>
          </rPr>
          <t>konsolidētajā gada pārskatā.</t>
        </r>
      </text>
    </comment>
    <comment ref="B35" authorId="2" shapeId="0" xr:uid="{00000000-0006-0000-0500-000009000000}">
      <text>
        <r>
          <rPr>
            <b/>
            <sz val="9"/>
            <color indexed="81"/>
            <rFont val="Tahoma"/>
            <family val="2"/>
            <charset val="186"/>
          </rPr>
          <t>AUDITA GRUPA:</t>
        </r>
        <r>
          <rPr>
            <sz val="9"/>
            <color indexed="81"/>
            <rFont val="Tahoma"/>
            <family val="2"/>
          </rPr>
          <t xml:space="preserve">
Šo posteni izmanto tikai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rPr>
          <t xml:space="preserve"> atzīst, novērtē un atspoguļo finanšu pārskatā atliktā nodokļa aktīvus vai atliktā nodokļa saistības.</t>
        </r>
      </text>
    </comment>
    <comment ref="B36" authorId="0" shapeId="0" xr:uid="{00000000-0006-0000-0500-00000A000000}">
      <text>
        <r>
          <rPr>
            <b/>
            <sz val="9"/>
            <color indexed="81"/>
            <rFont val="Tahoma"/>
            <family val="2"/>
            <charset val="186"/>
          </rPr>
          <t>AUDITA GRUPA:</t>
        </r>
        <r>
          <rPr>
            <sz val="9"/>
            <color indexed="81"/>
            <rFont val="Tahoma"/>
            <family val="2"/>
            <charset val="186"/>
          </rPr>
          <t xml:space="preserve">
Šo posteni izmanto, ja ir dalītas ārkārtas dividendes.</t>
        </r>
      </text>
    </comment>
    <comment ref="B38" authorId="0" shapeId="0" xr:uid="{00000000-0006-0000-0500-00000B000000}">
      <text>
        <r>
          <rPr>
            <b/>
            <sz val="9"/>
            <color indexed="81"/>
            <rFont val="Tahoma"/>
            <family val="2"/>
            <charset val="186"/>
          </rPr>
          <t>AUDITA GRUPA:</t>
        </r>
        <r>
          <rPr>
            <sz val="9"/>
            <color indexed="81"/>
            <rFont val="Tahoma"/>
            <family val="2"/>
            <charset val="186"/>
          </rPr>
          <t xml:space="preserve">
Šo posteni izmanto tikai </t>
        </r>
        <r>
          <rPr>
            <i/>
            <sz val="9"/>
            <color indexed="30"/>
            <rFont val="Tahoma"/>
            <family val="2"/>
            <charset val="186"/>
          </rPr>
          <t>konsolidētajā gada pārskatā.</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A1" authorId="0" shapeId="0" xr:uid="{00000000-0006-0000-06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 ref="B36" authorId="0" shapeId="0" xr:uid="{00000000-0006-0000-0600-000002000000}">
      <text>
        <r>
          <rPr>
            <b/>
            <sz val="9"/>
            <color indexed="81"/>
            <rFont val="Tahoma"/>
            <family val="2"/>
            <charset val="186"/>
          </rPr>
          <t>AUDITA GRUPA:</t>
        </r>
        <r>
          <rPr>
            <sz val="9"/>
            <color indexed="81"/>
            <rFont val="Tahoma"/>
            <family val="2"/>
            <charset val="186"/>
          </rPr>
          <t xml:space="preserve">
Šo posteni izmanto tikai </t>
        </r>
        <r>
          <rPr>
            <i/>
            <sz val="9"/>
            <color indexed="30"/>
            <rFont val="Tahoma"/>
            <family val="2"/>
            <charset val="186"/>
          </rPr>
          <t>konsolidētajā gada pārskatā.</t>
        </r>
      </text>
    </comment>
    <comment ref="B37" authorId="0" shapeId="0" xr:uid="{00000000-0006-0000-0600-000003000000}">
      <text>
        <r>
          <rPr>
            <b/>
            <sz val="9"/>
            <color indexed="81"/>
            <rFont val="Tahoma"/>
            <family val="2"/>
            <charset val="186"/>
          </rPr>
          <t>AUDITA GRUPA:</t>
        </r>
        <r>
          <rPr>
            <sz val="9"/>
            <color indexed="81"/>
            <rFont val="Tahoma"/>
            <family val="2"/>
            <charset val="186"/>
          </rPr>
          <t xml:space="preserve">
Šo posteni izmanto tikai </t>
        </r>
        <r>
          <rPr>
            <i/>
            <sz val="9"/>
            <color indexed="30"/>
            <rFont val="Tahoma"/>
            <family val="2"/>
            <charset val="186"/>
          </rPr>
          <t>konsolidētajā gada pārskatā.</t>
        </r>
      </text>
    </comment>
    <comment ref="B44" authorId="1" shapeId="0" xr:uid="{00000000-0006-0000-0600-000004000000}">
      <text>
        <r>
          <rPr>
            <b/>
            <sz val="9"/>
            <color indexed="81"/>
            <rFont val="Tahoma"/>
            <family val="2"/>
            <charset val="186"/>
          </rPr>
          <t>AUDITA GRUPA:</t>
        </r>
        <r>
          <rPr>
            <sz val="9"/>
            <color indexed="81"/>
            <rFont val="Tahoma"/>
            <family val="2"/>
          </rPr>
          <t xml:space="preserve">
Šo posteni izmanto tikai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rPr>
          <t xml:space="preserve"> atzīst, novērtē un atspoguļo finanšu pārskatā atliktā nodokļa aktīvus vai atliktā nodokļa saistības.</t>
        </r>
      </text>
    </comment>
    <comment ref="B45" authorId="0" shapeId="0" xr:uid="{00000000-0006-0000-0600-000005000000}">
      <text>
        <r>
          <rPr>
            <b/>
            <sz val="9"/>
            <color indexed="81"/>
            <rFont val="Tahoma"/>
            <family val="2"/>
            <charset val="186"/>
          </rPr>
          <t>AUDITA GRUPA:</t>
        </r>
        <r>
          <rPr>
            <sz val="9"/>
            <color indexed="81"/>
            <rFont val="Tahoma"/>
            <family val="2"/>
            <charset val="186"/>
          </rPr>
          <t xml:space="preserve">
Šo posteni izmanto, ja ir dalītas ārkārtas dividendes.</t>
        </r>
      </text>
    </comment>
    <comment ref="B47" authorId="0" shapeId="0" xr:uid="{00000000-0006-0000-0600-000006000000}">
      <text>
        <r>
          <rPr>
            <b/>
            <sz val="9"/>
            <color indexed="81"/>
            <rFont val="Tahoma"/>
            <family val="2"/>
            <charset val="186"/>
          </rPr>
          <t>AUDITA GRUPA:</t>
        </r>
        <r>
          <rPr>
            <sz val="9"/>
            <color indexed="81"/>
            <rFont val="Tahoma"/>
            <family val="2"/>
            <charset val="186"/>
          </rPr>
          <t xml:space="preserve">
Šo posteni izmanto tikai </t>
        </r>
        <r>
          <rPr>
            <i/>
            <sz val="9"/>
            <color indexed="30"/>
            <rFont val="Tahoma"/>
            <family val="2"/>
            <charset val="186"/>
          </rPr>
          <t>konsolidētajā gada pārskatā.</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author>
    <author>Nelda</author>
    <author>user</author>
  </authors>
  <commentList>
    <comment ref="A1" authorId="0" shapeId="0" xr:uid="{00000000-0006-0000-0700-000001000000}">
      <text>
        <r>
          <rPr>
            <b/>
            <sz val="9"/>
            <color indexed="81"/>
            <rFont val="Tahoma"/>
            <family val="2"/>
            <charset val="186"/>
          </rPr>
          <t>IZLASĪT!!!!
AUDITA GRUPA:</t>
        </r>
        <r>
          <rPr>
            <sz val="9"/>
            <color indexed="81"/>
            <rFont val="Tahoma"/>
            <family val="2"/>
            <charset val="186"/>
          </rPr>
          <t xml:space="preserve">
Aizpildīt iekrāsotās šūnas un atkarībā no teksta daudzuma paplašināt rindu.
</t>
        </r>
        <r>
          <rPr>
            <sz val="9"/>
            <color indexed="10"/>
            <rFont val="Tahoma"/>
            <family val="2"/>
          </rPr>
          <t xml:space="preserve">Sadaļā grāmatvedības politika izvēles daļa ir iekrāsota ar sarkanu, kas jākoriģē atbilstoši sabiedrībā pieņemtajam. (Piemēram, šobrīd ierakstīts, ka PZA sagatavots atbilstoši izdevumu funkcijas metodei, bet ja sabiedrība PZA sastāda pēc izdevumu veidiem, tad attiecīgi izlabo.)
Arī nākamajos punktos ielikti ir teksta paraugi, kas iekrāsoti sarkani, ko katra sabiedrība koriģē pēc savas situācijas.
</t>
        </r>
        <r>
          <rPr>
            <sz val="9"/>
            <color indexed="81"/>
            <rFont val="Tahoma"/>
            <family val="2"/>
            <charset val="186"/>
          </rPr>
          <t xml:space="preserve">
Ja kaut kas neattiecas, tad šīs rindas paslēpt vai grupēt
Pārskatīt numerāciju, lai iet pēc kārtas
Kolonna J, kas šobrīd ir aizgrupēta, ir norādīti likuma vai MK noteikumu punkti, kas paskaidro konkrēto GP punktu.
(Atveras uzspiežot plusu)
</t>
        </r>
        <r>
          <rPr>
            <sz val="9"/>
            <color indexed="40"/>
            <rFont val="Tahoma"/>
            <family val="2"/>
            <charset val="186"/>
          </rPr>
          <t>Ar zilu iekrāsotais teksts nav pēc MK not 399, bet pielikts saskaņā ar likuma prasībām un/vai lielākai skaidrībai</t>
        </r>
      </text>
    </comment>
    <comment ref="J3" authorId="0"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 xml:space="preserve">
9.pants. Finanšu pārskata sastāvs</t>
        </r>
        <r>
          <rPr>
            <sz val="9"/>
            <color indexed="14"/>
            <rFont val="Tahoma"/>
            <family val="2"/>
            <charset val="186"/>
          </rPr>
          <t xml:space="preserve">
(5) Finanšu pārskata pielikums ir finanšu pārskata sastāvdaļa, kurā sabiedrība sniedz skaidrojumus, salīdzinājumus, detalizācijas un pamatojumus saistībā ar citās finanšu pārskata sastāvdaļās norādīto informāciju, kā arī papildu informāciju, kas nepieciešama patiesa un skaidra priekšstata sniegšanai šā likuma 13.panta otrās daļas izpratnē </t>
        </r>
        <r>
          <rPr>
            <i/>
            <sz val="8"/>
            <color indexed="14"/>
            <rFont val="Tahoma"/>
            <family val="2"/>
            <charset val="186"/>
          </rPr>
          <t>(Finanšu pārskatam ir jāsniedz patiess un skaidrs priekšstats par sabiedrības līdzekļiem (aktīviem), saistībām, finansiālo stāvokli un peļņu vai zaudējumiem, bet vidējas sabiedrības un lielas sabiedrības gada pārskatam — arī par naudas plūsmu.)</t>
        </r>
      </text>
    </comment>
    <comment ref="J9" authorId="0" shapeId="0" xr:uid="{00000000-0006-0000-0700-000003000000}">
      <text>
        <r>
          <rPr>
            <b/>
            <sz val="9"/>
            <color indexed="14"/>
            <rFont val="Tahoma"/>
            <family val="2"/>
            <charset val="186"/>
          </rPr>
          <t xml:space="preserve">Gada pārskatu un konsolidēto gada pārskatu likums:
</t>
        </r>
        <r>
          <rPr>
            <sz val="9"/>
            <color indexed="14"/>
            <rFont val="Tahoma"/>
            <family val="2"/>
            <charset val="186"/>
          </rPr>
          <t>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6) vidējais darbinieku skaits pārskata gadā;</t>
        </r>
      </text>
    </comment>
    <comment ref="J13" authorId="0" shapeId="0" xr:uid="{00000000-0006-0000-0700-000004000000}">
      <text>
        <r>
          <rPr>
            <b/>
            <sz val="9"/>
            <color indexed="14"/>
            <rFont val="Tahoma"/>
            <family val="2"/>
            <charset val="186"/>
          </rPr>
          <t>Gada pārskatu un konsolidēto gada pārskatu likums:</t>
        </r>
        <r>
          <rPr>
            <sz val="9"/>
            <color indexed="14"/>
            <rFont val="Tahoma"/>
            <family val="2"/>
            <charset val="186"/>
          </rPr>
          <t xml:space="preserve">
</t>
        </r>
        <r>
          <rPr>
            <sz val="9"/>
            <color indexed="81"/>
            <rFont val="Tahoma"/>
            <family val="2"/>
            <charset val="186"/>
          </rPr>
          <t xml:space="preserve">
</t>
        </r>
        <r>
          <rPr>
            <sz val="9"/>
            <color indexed="14"/>
            <rFont val="Tahoma"/>
            <family val="2"/>
            <charset val="186"/>
          </rPr>
          <t>52.pants. Finanšu pārskata pielikuma saturs visām sabiedrību kategorijām</t>
        </r>
        <r>
          <rPr>
            <sz val="9"/>
            <color indexed="81"/>
            <rFont val="Tahoma"/>
            <family val="2"/>
            <charset val="186"/>
          </rPr>
          <t xml:space="preserve">
</t>
        </r>
        <r>
          <rPr>
            <sz val="9"/>
            <color indexed="14"/>
            <rFont val="Tahoma"/>
            <family val="2"/>
            <charset val="186"/>
          </rPr>
          <t>(1) Visas sabiedrības neatkarīgi no tā, pie kuras sabiedrību kategorijas tās pieder, papildus citai šajā likumā noteiktajai informācijai finanšu pārskata pielikumā sniedz vismaz šādu informāciju:</t>
        </r>
        <r>
          <rPr>
            <sz val="9"/>
            <color indexed="81"/>
            <rFont val="Tahoma"/>
            <family val="2"/>
            <charset val="186"/>
          </rPr>
          <t xml:space="preserve">
</t>
        </r>
        <r>
          <rPr>
            <sz val="9"/>
            <color indexed="14"/>
            <rFont val="Tahoma"/>
            <family val="2"/>
            <charset val="186"/>
          </rPr>
          <t xml:space="preserve">1) par pieņemto grāmatvedības politiku un tās atbilstību pieņēmumam, ka sabiedrība darbosies arī turpmāk, kā arī par jebkurām būtiskām izmaiņām pieņemtajā grāmatvedības politikā un šo izmaiņu ietekmi uz finanšu pārskatu;
</t>
        </r>
        <r>
          <rPr>
            <b/>
            <sz val="9"/>
            <color indexed="57"/>
            <rFont val="Tahoma"/>
            <family val="2"/>
            <charset val="186"/>
          </rPr>
          <t xml:space="preserve">21.10.2003. MK not. Nr. 585: </t>
        </r>
        <r>
          <rPr>
            <sz val="9"/>
            <color indexed="57"/>
            <rFont val="Tahoma"/>
            <family val="2"/>
            <charset val="186"/>
          </rPr>
          <t xml:space="preserve">
41.1 3. </t>
        </r>
        <r>
          <rPr>
            <u/>
            <sz val="9"/>
            <color indexed="57"/>
            <rFont val="Tahoma"/>
            <family val="2"/>
            <charset val="186"/>
          </rPr>
          <t>grāmatvedības politika</t>
        </r>
        <r>
          <rPr>
            <sz val="9"/>
            <color indexed="57"/>
            <rFont val="Tahoma"/>
            <family val="2"/>
            <charset val="186"/>
          </rPr>
          <t xml:space="preserve"> – attiecīgo saimniecisko darījumu, faktu, notikumu un finanšu pārskata posteņu uzskaites, novērtēšanas un atspoguļošanas principi, metodes un noteikumi </t>
        </r>
        <r>
          <rPr>
            <i/>
            <sz val="9"/>
            <color indexed="57"/>
            <rFont val="Tahoma"/>
            <family val="2"/>
            <charset val="186"/>
          </rPr>
          <t>(piemēram,</t>
        </r>
        <r>
          <rPr>
            <sz val="9"/>
            <color indexed="57"/>
            <rFont val="Tahoma"/>
            <family val="2"/>
            <charset val="186"/>
          </rPr>
          <t xml:space="preserve"> pamatlīdzekļu un ieguldījuma īpašumu novērtēšanas vai nolietojuma aprēķināšanas metodes, debitoru parādu vai krājumu atlikumu novērtēšanas metodes, aizņēmuma procentu un soda naudas uzskaites un atspoguļošanas principi, uzkrājumu veidošanas noteikumi, metodes, kas tiek izmantotas peļņas vai zaudējumu vai naudas plūsmas atspoguļošanai finanšu pārskatā).</t>
        </r>
      </text>
    </comment>
    <comment ref="J40" authorId="0" shapeId="0" xr:uid="{00000000-0006-0000-0700-000006000000}">
      <text>
        <r>
          <rPr>
            <b/>
            <sz val="9"/>
            <color indexed="14"/>
            <rFont val="Tahoma"/>
            <family val="2"/>
            <charset val="186"/>
          </rPr>
          <t xml:space="preserve">Gada pārskatu un konsolidēto gada pārskatu likums:
</t>
        </r>
        <r>
          <rPr>
            <sz val="9"/>
            <color indexed="14"/>
            <rFont val="Tahoma"/>
            <family val="2"/>
            <charset val="186"/>
          </rPr>
          <t>34.pants. Ilgtermiņa ieguldījumu pārvērtēšanas rezerves samazināšanas nosacījumi
(1) Ilgtermiņa ieguldījumu pārvērtēšanas rezervi samazina, ja pārvērtētais pamatlīdzekļu objekts ir atsavināts, likvidēts vai tā vērtības palielināšanai vairs nav pamata. Sabiedrība ir tiesīga samazināt pārvērtēšanas rezervi arī tad, ja tā aprēķina pārvērtētā pamatlīdzekļu objekta ikgadējo nolietojumu. Pārvērtēšanas rezerves samazinājumu ietver peļņas vai zaudējumu aprēķinā kā ieņēmumus tajā pārskata gadā, kurā šāds samazinājums veikts.
(2) Ilgtermiņa ieguldījumu pārvērtēšanas rezervi samazina tikai šā panta pirmajā daļā noteiktajos gadījumos. Ilgtermiņa ieguldījumu pārvērtēšanas rezervi nedrīkst izmaksāt, sadalīt dividendēs vai izlietot zaudējumu segšanai, pamatkapitāla palielināšanai, citu rezervju veidošanai vai citiem mērķiem.</t>
        </r>
      </text>
    </comment>
    <comment ref="J41" authorId="0" shapeId="0" xr:uid="{00000000-0006-0000-0700-000007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145.1. 52. panta pirmās daļas 1. punkta (</t>
        </r>
        <r>
          <rPr>
            <i/>
            <sz val="8"/>
            <color indexed="52"/>
            <rFont val="Tahoma"/>
            <family val="2"/>
            <charset val="186"/>
          </rPr>
          <t>par pieņemto grāmatvedības politiku un tās atbilstību pieņēmumam, ka sabiedrība darbosies arī turpmāk, kā arī par jebkurām būtiskām izmaiņām pieņemtajā grāmatvedības politikā un šo izmaiņu ietekmi uz finanšu pārskatu</t>
        </r>
        <r>
          <rPr>
            <sz val="9"/>
            <color indexed="52"/>
            <rFont val="Tahoma"/>
            <family val="2"/>
            <charset val="186"/>
          </rPr>
          <t>) prasības, finanšu pārskata pielikumā sniedz informāciju par dzīvnieku un augu uzskaitei pieņemto grāmatvedības politiku, kā arī par jebkurām būtiskām izmaiņām šajā politikā un to ietekmi uz finanšu pārskatu;</t>
        </r>
      </text>
    </comment>
    <comment ref="J55" authorId="0" shapeId="0" xr:uid="{00000000-0006-0000-0700-000008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224. Piemērojot likuma 52. panta pirmās daļas 1. punkta (</t>
        </r>
        <r>
          <rPr>
            <i/>
            <sz val="8"/>
            <color indexed="52"/>
            <rFont val="Tahoma"/>
            <family val="2"/>
            <charset val="186"/>
          </rPr>
          <t>par pieņemto grāmatvedības politiku un tās atbilstību pieņēmumam, ka sabiedrība darbosies arī turpmāk, kā arī par jebkurām būtiskām izmaiņām pieņemtajā grāmatvedības politikā un šo izmaiņu ietekmi uz finanšu pārskatu</t>
        </r>
        <r>
          <rPr>
            <sz val="9"/>
            <color indexed="52"/>
            <rFont val="Tahoma"/>
            <family val="2"/>
            <charset val="186"/>
          </rPr>
          <t>) prasības, sabiedrība finanšu pārskata pielikumā sniedz informāciju par krājumu uzskaitei pieņemto grāmatvedības politiku, tai skaitā par katram krājumu veidam izmantoto krājumu izlietojuma un atlikumu vērtības noteikšanas metodi, kā arī jebkuras būtiskas izmaiņas (ja tādas ir bijušas) krājumu uzskaitei pieņemtajā grāmatvedības politikā un to ietekmi uz finanšu pārskatu.</t>
        </r>
      </text>
    </comment>
    <comment ref="B59" authorId="1" shapeId="0" xr:uid="{00000000-0006-0000-0700-000009000000}">
      <text>
        <r>
          <rPr>
            <b/>
            <sz val="9"/>
            <color indexed="81"/>
            <rFont val="Tahoma"/>
            <family val="2"/>
            <charset val="186"/>
          </rPr>
          <t>Nelda: 02.12.2021</t>
        </r>
        <r>
          <rPr>
            <sz val="9"/>
            <color indexed="81"/>
            <rFont val="Tahoma"/>
            <family val="2"/>
            <charset val="186"/>
          </rPr>
          <t xml:space="preserve">
papildināju, apsaktiet vai atbilst faktam.</t>
        </r>
      </text>
    </comment>
    <comment ref="B63" authorId="1" shapeId="0" xr:uid="{00000000-0006-0000-0700-00000A000000}">
      <text>
        <r>
          <rPr>
            <b/>
            <sz val="9"/>
            <color indexed="81"/>
            <rFont val="Tahoma"/>
            <family val="2"/>
            <charset val="186"/>
          </rPr>
          <t>Nelda: 02.12.2021</t>
        </r>
        <r>
          <rPr>
            <sz val="9"/>
            <color indexed="81"/>
            <rFont val="Tahoma"/>
            <family val="2"/>
            <charset val="186"/>
          </rPr>
          <t xml:space="preserve">
Lūdzu, pārskatīt un atbilstoši jūsu firmas faktam precizēt - kas ir iekļauts pašizmaksā..
T.sk. ja krājumu pašizmaksā ir iekļauti aizņēmuma %, tad tas arī te ir jāskaidro un vēl pielikumā tālāk ir jāskaidro.</t>
        </r>
      </text>
    </comment>
    <comment ref="B64" authorId="1" shapeId="0" xr:uid="{00000000-0006-0000-0700-00000B000000}">
      <text>
        <r>
          <rPr>
            <b/>
            <sz val="9"/>
            <color indexed="81"/>
            <rFont val="Tahoma"/>
            <family val="2"/>
            <charset val="186"/>
          </rPr>
          <t>Nelda: 02.12.2021</t>
        </r>
        <r>
          <rPr>
            <sz val="9"/>
            <color indexed="81"/>
            <rFont val="Tahoma"/>
            <family val="2"/>
            <charset val="186"/>
          </rPr>
          <t xml:space="preserve">
papildināju, apskatiet vai atbilst faktam.</t>
        </r>
      </text>
    </comment>
    <comment ref="J66" authorId="0" shapeId="0" xr:uid="{00000000-0006-0000-0700-00000C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161. Pamatojoties uz likuma 52. panta pirmās daļas 1. punktā (</t>
        </r>
        <r>
          <rPr>
            <i/>
            <sz val="8"/>
            <color indexed="52"/>
            <rFont val="Tahoma"/>
            <family val="2"/>
            <charset val="186"/>
          </rPr>
          <t>par pieņemto grāmatvedības politiku un tās atbilstību pieņēmumam, ka sabiedrība darbosies arī turpmāk, kā arī par jebkurām būtiskām izmaiņām pieņemtajā grāmatvedības politikā un šo izmaiņu ietekmi uz finanšu pārskatu</t>
        </r>
        <r>
          <rPr>
            <sz val="9"/>
            <color indexed="52"/>
            <rFont val="Tahoma"/>
            <family val="2"/>
            <charset val="186"/>
          </rPr>
          <t>) noteikto, finanšu pārskata pielikumā sniedz informāciju par pieņemto grāmatvedības politiku uzkrājumu veidošanai nedrošiem parādiem.</t>
        </r>
      </text>
    </comment>
    <comment ref="B81" authorId="1" shapeId="0" xr:uid="{00000000-0006-0000-0700-00000E000000}">
      <text>
        <r>
          <rPr>
            <b/>
            <sz val="9"/>
            <color indexed="81"/>
            <rFont val="Tahoma"/>
            <family val="2"/>
            <charset val="186"/>
          </rPr>
          <t>Nelda: 02.12.2021</t>
        </r>
        <r>
          <rPr>
            <sz val="9"/>
            <color indexed="81"/>
            <rFont val="Tahoma"/>
            <family val="2"/>
            <charset val="186"/>
          </rPr>
          <t xml:space="preserve">
papildināju</t>
        </r>
      </text>
    </comment>
    <comment ref="J84" authorId="0" shapeId="0" xr:uid="{00000000-0006-0000-0700-00000F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154. Finanšu pārskata pielikumā sniedz likuma 52. panta pirmās daļas 1. punktā (</t>
        </r>
        <r>
          <rPr>
            <i/>
            <sz val="8"/>
            <color indexed="52"/>
            <rFont val="Tahoma"/>
            <family val="2"/>
            <charset val="186"/>
          </rPr>
          <t>par pieņemto grāmatvedības politiku un tās atbilstību pieņēmumam, ka sabiedrība darbosies arī turpmāk, kā arī par jebkurām būtiskām izmaiņām pieņemtajā grāmatvedības politikā un šo izmaiņu ietekmi uz finanšu pārskatu</t>
        </r>
        <r>
          <rPr>
            <sz val="9"/>
            <color indexed="52"/>
            <rFont val="Tahoma"/>
            <family val="2"/>
            <charset val="186"/>
          </rPr>
          <t xml:space="preserve">) noteikto informāciju par uzkrājumu veidošanai pieņemto grāmatvedības politiku. </t>
        </r>
      </text>
    </comment>
    <comment ref="H93" authorId="2" shapeId="0" xr:uid="{00000000-0006-0000-0700-000010000000}">
      <text>
        <r>
          <rPr>
            <b/>
            <sz val="9"/>
            <color indexed="81"/>
            <rFont val="Tahoma"/>
            <family val="2"/>
          </rPr>
          <t>Inese:24.11.2021</t>
        </r>
        <r>
          <rPr>
            <sz val="9"/>
            <color indexed="81"/>
            <rFont val="Tahoma"/>
            <family val="2"/>
          </rPr>
          <t xml:space="preserve">
papildināju ar info par bilances posteņiem
</t>
        </r>
        <r>
          <rPr>
            <b/>
            <sz val="9"/>
            <color indexed="81"/>
            <rFont val="Tahoma"/>
            <family val="2"/>
            <charset val="186"/>
          </rPr>
          <t>Nelda</t>
        </r>
        <r>
          <rPr>
            <sz val="9"/>
            <color indexed="81"/>
            <rFont val="Tahoma"/>
            <family val="2"/>
          </rPr>
          <t xml:space="preserve"> 02.12.2021
papildināju par aizņēmumiem</t>
        </r>
      </text>
    </comment>
    <comment ref="B128" authorId="1" shapeId="0" xr:uid="{00000000-0006-0000-0700-000011000000}">
      <text>
        <r>
          <rPr>
            <b/>
            <sz val="9"/>
            <color indexed="81"/>
            <rFont val="Tahoma"/>
            <family val="2"/>
          </rPr>
          <t>AUDITA GRUPA:</t>
        </r>
        <r>
          <rPr>
            <sz val="9"/>
            <color indexed="81"/>
            <rFont val="Tahoma"/>
            <family val="2"/>
          </rPr>
          <t xml:space="preserve">
Ja līgums paredz % maksāt pēc pilna aizdevuma atgriešanas (piem., trešajā gadā), tad katra gada beigās, uz līguma pamata, grāmato:
D Uzkrātie ieņēmumi (Bilancē)
K Ieņēmumi no procentiem (PZA)
! Līgumā noteiktajā aizdevuma % atmaksas gadā izraksta rēķinu un procentus:
a) izgrāmato no uzkrātiem ieņēmumiem uz debitoriem:
    </t>
        </r>
        <r>
          <rPr>
            <i/>
            <sz val="9"/>
            <color indexed="81"/>
            <rFont val="Tahoma"/>
            <family val="2"/>
          </rPr>
          <t xml:space="preserve">D Norēķini ar debitoriem
    K Uzkrātie ieņēmumi </t>
        </r>
        <r>
          <rPr>
            <sz val="9"/>
            <color indexed="81"/>
            <rFont val="Tahoma"/>
            <family val="2"/>
          </rPr>
          <t xml:space="preserve">
b) uzrāda PVN deklarācijā kā neapliekamos darījumus.</t>
        </r>
      </text>
    </comment>
    <comment ref="J132" authorId="0" shapeId="0" xr:uid="{00000000-0006-0000-0700-000012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194. Darbuzņēmējs finanšu pārskata pielikumā sniedz:
194.1. likuma 52. panta pirmās daļas 1. punktā (</t>
        </r>
        <r>
          <rPr>
            <i/>
            <sz val="8"/>
            <color indexed="52"/>
            <rFont val="Tahoma"/>
            <family val="2"/>
            <charset val="186"/>
          </rPr>
          <t>par pieņemto grāmatvedības politiku un tās atbilstību pieņēmumam, ka sabiedrība darbosies arī turpmāk, kā arī par jebkurām būtiskām izmaiņām pieņemtajā grāmatvedības politikā un šo izmaiņu ietekmi uz finanšu pārskatu</t>
        </r>
        <r>
          <rPr>
            <sz val="9"/>
            <color indexed="52"/>
            <rFont val="Tahoma"/>
            <family val="2"/>
            <charset val="186"/>
          </rPr>
          <t>) minēto informāciju (par būvdarbu līgumu ieņēmumu aprēķināšanai pieņemto grāmatvedības politiku, par jebkurām būtiskām izmaiņām šajā politikā un to ietekmi uz finanšu pārskatu);</t>
        </r>
      </text>
    </comment>
    <comment ref="B148" authorId="0" shapeId="0" xr:uid="{00000000-0006-0000-0700-000013000000}">
      <text>
        <r>
          <rPr>
            <b/>
            <sz val="9"/>
            <color indexed="81"/>
            <rFont val="Tahoma"/>
            <family val="2"/>
            <charset val="186"/>
          </rPr>
          <t>AUDITA GRUPA:</t>
        </r>
        <r>
          <rPr>
            <sz val="9"/>
            <color indexed="81"/>
            <rFont val="Tahoma"/>
            <family val="2"/>
            <charset val="186"/>
          </rPr>
          <t xml:space="preserve">
</t>
        </r>
        <r>
          <rPr>
            <u/>
            <sz val="9"/>
            <color indexed="81"/>
            <rFont val="Tahoma"/>
            <family val="2"/>
            <charset val="186"/>
          </rPr>
          <t>Ja sabiedrībai darījumi ārvalstu valūtās ir tikai saskaņā ar ECB kursu</t>
        </r>
        <r>
          <rPr>
            <sz val="9"/>
            <color indexed="81"/>
            <rFont val="Tahoma"/>
            <family val="2"/>
            <charset val="186"/>
          </rPr>
          <t xml:space="preserve">, tad atstāj šo tekstu un paslēpj nākamo rindkopu.
</t>
        </r>
        <r>
          <rPr>
            <u/>
            <sz val="9"/>
            <color indexed="81"/>
            <rFont val="Tahoma"/>
            <family val="2"/>
            <charset val="186"/>
          </rPr>
          <t>Ja sabiedrībai darījumi ārvalstu valūtās  ir arī izmantojot citas vietnes</t>
        </r>
        <r>
          <rPr>
            <sz val="9"/>
            <color indexed="81"/>
            <rFont val="Tahoma"/>
            <family val="2"/>
            <charset val="186"/>
          </rPr>
          <t>, tad šo tekstu paslēpj un aizpilda nākamo rindkopu.</t>
        </r>
      </text>
    </comment>
    <comment ref="J170" authorId="0" shapeId="0" xr:uid="{00000000-0006-0000-0700-000014000000}">
      <text>
        <r>
          <rPr>
            <b/>
            <sz val="9"/>
            <color indexed="14"/>
            <rFont val="Tahoma"/>
            <family val="2"/>
            <charset val="186"/>
          </rPr>
          <t>Gada pārskatu un konsolidēto gada pārskatu likums:</t>
        </r>
        <r>
          <rPr>
            <sz val="9"/>
            <color indexed="14"/>
            <rFont val="Tahoma"/>
            <family val="2"/>
            <charset val="186"/>
          </rPr>
          <t xml:space="preserve">
11.pants. Finanšu pārskata sastāvdaļu posteņu norādīšanas vispārīgie nosacījumi
(2) Sabiedrībām, sagatavojot attiecīgo finanšu pārskata sastāvdaļu, attiecīgās shēmas ietvaros ir atļauts apvienot shēmās ar arābu cipariem apzīmētos posteņus, ja to summas ir nenozīmīgas skaidra un patiesa priekšstata sniegšanai atbilstoši šā likuma 13.panta otrās daļas (</t>
        </r>
        <r>
          <rPr>
            <i/>
            <sz val="8"/>
            <color indexed="14"/>
            <rFont val="Tahoma"/>
            <family val="2"/>
            <charset val="186"/>
          </rPr>
          <t>Finanšu pārskatam ir jāsniedz patiess un skaidrs priekšstats par sabiedrības līdzekļiem (aktīviem), saistībām, finansiālo stāvokli un peļņu vai zaudējumiem, bet vidējas sabiedrības un lielas sabiedrības gada pārskatam — arī par naudas plūsmu</t>
        </r>
        <r>
          <rPr>
            <sz val="9"/>
            <color indexed="14"/>
            <rFont val="Tahoma"/>
            <family val="2"/>
            <charset val="186"/>
          </rPr>
          <t>) noteikumiem vai ja šāds apvienojums rada lielāku skaidrību. Apvienotos posteņus detalizē finanšu pārskata pielikumā.</t>
        </r>
        <r>
          <rPr>
            <sz val="9"/>
            <color indexed="52"/>
            <rFont val="Tahoma"/>
            <family val="2"/>
            <charset val="186"/>
          </rPr>
          <t xml:space="preserve">
</t>
        </r>
        <r>
          <rPr>
            <sz val="9"/>
            <color indexed="14"/>
            <rFont val="Tahoma"/>
            <family val="2"/>
            <charset val="186"/>
          </rPr>
          <t>14.pants. Finanšu pārskata sagatavošanas vispārīgie principi
(2) Bilances un peļņas vai zaudējumu aprēķina, bet vidējai un lielai sabiedrībai — arī naudas plūsmas pārskata un pašu kapitāla izmaiņu pārskata konkrētajos posteņos norāda nozīmīgu finanšu informāciju, kura būtiski ietekmē gada pārskata lietotāju novērtējumu vai lēmumu pieņemšanu. Maznozīmīgas summas, kuras būtiski neietekmē gada pārskata lietotāju novērtējumu vai lēmumu pieņemšanu, minētajās finanšu pārskata sastāvdaļās norāda attiecīgos līdzīgu finanšu informāciju apvienojošajos posteņos, bet šo summu detalizējumu sniedz finanšu pārskata pielikumā.</t>
        </r>
      </text>
    </comment>
    <comment ref="J174" authorId="0" shapeId="0" xr:uid="{00000000-0006-0000-0700-000015000000}">
      <text>
        <r>
          <rPr>
            <b/>
            <sz val="9"/>
            <color indexed="14"/>
            <rFont val="Tahoma"/>
            <family val="2"/>
            <charset val="186"/>
          </rPr>
          <t>Gada pārskatu un konsolidēto gada pārskatu likums:</t>
        </r>
        <r>
          <rPr>
            <sz val="9"/>
            <color indexed="14"/>
            <rFont val="Tahoma"/>
            <family val="2"/>
            <charset val="186"/>
          </rPr>
          <t xml:space="preserve">
13.pants. Patiess un skaidrs priekšstats
(3) Ja atbilstoši šim likumam sagatavotā finanšu pārskatā ietvertā informācija nedod pietiekami patiesu un skaidru priekšstatu par sabiedrību, sniedz papildu informāciju finanšu pārskata pielikumā.</t>
        </r>
      </text>
    </comment>
    <comment ref="H175" authorId="2" shapeId="0" xr:uid="{00000000-0006-0000-0700-000016000000}">
      <text>
        <r>
          <rPr>
            <b/>
            <sz val="9"/>
            <color indexed="81"/>
            <rFont val="Tahoma"/>
            <family val="2"/>
          </rPr>
          <t>Nelda 02.12.2021
Pārcēlu darbības veidu uz Pinfo :)
Inese: 24.11.2021</t>
        </r>
        <r>
          <rPr>
            <sz val="9"/>
            <color indexed="81"/>
            <rFont val="Tahoma"/>
            <family val="2"/>
          </rPr>
          <t xml:space="preserve">
pārcēlu 1.1. punktu uz šejieni,  lai var atbilstoši ievadīt EDS. Precizēju darbības veidu atbilstoši UR un VID deklarētajam, pieliku NACE2 kodu</t>
        </r>
      </text>
    </comment>
    <comment ref="B176" authorId="1" shapeId="0" xr:uid="{00000000-0006-0000-0700-000017000000}">
      <text>
        <r>
          <rPr>
            <b/>
            <sz val="9"/>
            <color indexed="81"/>
            <rFont val="Tahoma"/>
            <family val="2"/>
          </rPr>
          <t>AUDITA GRUPA:</t>
        </r>
        <r>
          <rPr>
            <sz val="9"/>
            <color indexed="81"/>
            <rFont val="Tahoma"/>
            <family val="2"/>
          </rPr>
          <t xml:space="preserve">
izvēlas atbilstošo variantu un papildina, ja nepieciešams.</t>
        </r>
      </text>
    </comment>
    <comment ref="B178" authorId="2" shapeId="0" xr:uid="{00000000-0006-0000-0700-000018000000}">
      <text>
        <r>
          <rPr>
            <b/>
            <sz val="9"/>
            <color indexed="81"/>
            <rFont val="Tahoma"/>
            <family val="2"/>
          </rPr>
          <t>Inese:  24.11.2021</t>
        </r>
        <r>
          <rPr>
            <sz val="9"/>
            <color indexed="81"/>
            <rFont val="Tahoma"/>
            <family val="2"/>
          </rPr>
          <t xml:space="preserve">
papildināju ar tekstu par COVID, lūdzu papildiniet vai preczējiet ja nepieciešams</t>
        </r>
      </text>
    </comment>
    <comment ref="J180" authorId="0" shapeId="0" xr:uid="{00000000-0006-0000-0700-000019000000}">
      <text>
        <r>
          <rPr>
            <b/>
            <sz val="9"/>
            <color indexed="14"/>
            <rFont val="Tahoma"/>
            <family val="2"/>
            <charset val="186"/>
          </rPr>
          <t>Gada pārskatu un konsolidēto gada pārskatu likums:</t>
        </r>
        <r>
          <rPr>
            <sz val="9"/>
            <color indexed="14"/>
            <rFont val="Tahoma"/>
            <family val="2"/>
            <charset val="186"/>
          </rPr>
          <t xml:space="preserve">
13.pants. Patiess un skaidrs priekšstats
(4) Šā panta piektajā daļā minētajos izņēmuma gadījumos sabiedrība var atkāpties no šajā likumā noteiktajiem finanšu pārskata posteņu atzīšanas, novērtēšanas un norādīšanas principiem un noteikumiem, ja to piemērošana nesniedz patiesu un skaidru priekšstatu šā panta otrās daļas izpratnē. Katru šādu atkāpšanos paskaidro finanšu pārskata pielikumā, norādot minētās atkāpšanās iemeslu un ietekmi uz sabiedrības līdzekļiem (aktīviem), saistībām, finansiālo stāvokli, peļņu vai zaudējumiem. Finanšu pārskata pielikumā norāda arī konkrēto šā likuma normu, no kuras piemērošanas sabiedrība ir atkāpusies, un attiecīgo normatīvo aktu vai starptautisko grāmatvedības standartu prasību, kuru sabiedrība piemērojusi.</t>
        </r>
      </text>
    </comment>
    <comment ref="J184" authorId="0" shapeId="0" xr:uid="{00000000-0006-0000-0700-00001A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2) visu bilancē neiekļauto finansiālo saistību, sniegto garantiju vai citu iespējamo saistību kopsummu. Ja sabiedrība ir noslēgusi nomas vai īres līgumus, kuriem ir svarīga nozīme tās darbībā, šajos līgumos paredzētās saistības jānorāda īpaši. Ja sabiedrības aktīvi ir ieķīlāti vai apgrūtināti ar kādu citu saistības nodrošinājumu, par to informē un norāda katra sniegtā nodrošinājuma veidu. Atsevišķi norāda visas saistības, kas attiecas uz pensijām un uz radniecīgiem vai asociētiem uzņēmumiem;</t>
        </r>
      </text>
    </comment>
    <comment ref="B186" authorId="0" shapeId="0" xr:uid="{00000000-0006-0000-0700-00001B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b/>
            <u/>
            <sz val="9"/>
            <color indexed="81"/>
            <rFont val="Tahoma"/>
            <family val="2"/>
            <charset val="186"/>
          </rPr>
          <t>nevienas</t>
        </r>
        <r>
          <rPr>
            <u/>
            <sz val="9"/>
            <color indexed="81"/>
            <rFont val="Tahoma"/>
            <family val="2"/>
            <charset val="186"/>
          </rPr>
          <t xml:space="preserve"> bilancē neiekļautas finansiālās saistības</t>
        </r>
        <r>
          <rPr>
            <sz val="9"/>
            <color indexed="81"/>
            <rFont val="Tahoma"/>
            <family val="2"/>
            <charset val="186"/>
          </rPr>
          <t>, tad atstāj šo tekstu un paslēpj 1.7.punkta pārējās rindkopas.
Ja sabiedrībai</t>
        </r>
        <r>
          <rPr>
            <b/>
            <sz val="9"/>
            <color indexed="81"/>
            <rFont val="Tahoma"/>
            <family val="2"/>
            <charset val="186"/>
          </rPr>
          <t xml:space="preserve"> ir</t>
        </r>
        <r>
          <rPr>
            <sz val="9"/>
            <color indexed="81"/>
            <rFont val="Tahoma"/>
            <family val="2"/>
            <charset val="186"/>
          </rPr>
          <t xml:space="preserve"> bilancē neiekļautas finansiālās saistības, tad šo tekstu paslēpj un aizpilda 1.7.punkta pārējās rindkopas</t>
        </r>
      </text>
    </comment>
    <comment ref="B189" authorId="0" shapeId="0" xr:uid="{00000000-0006-0000-0700-00001C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galvojumi un garantijas</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galvojumi un garantijas, tad šo tekstu paslēpj un aizpilda nākamo rindkopu.</t>
        </r>
      </text>
    </comment>
    <comment ref="B193" authorId="0" shapeId="0" xr:uid="{00000000-0006-0000-0700-00001D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akreditīvu</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akreditīvi, tad šo tekstu paslēpj un aizpilda nākamo rindkopu.</t>
        </r>
      </text>
    </comment>
    <comment ref="B197" authorId="0" shapeId="0" xr:uid="{00000000-0006-0000-0700-00001E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saistības par nomas līgumiem</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saistības par nomas līgumiem, tad šo tekstu paslēpj un aizpilda nākamo rindkopu.</t>
        </r>
      </text>
    </comment>
    <comment ref="B201" authorId="0" shapeId="0" xr:uid="{00000000-0006-0000-0700-00001F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aktīvu, kas būtu ieķīlāti vai citādi apgrūtināti</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aktīvi, kas būtu ieķīlāti vai citādi apgrūtināti, tad šo tekstu paslēpj un aizpilda nākamo rindkopu.</t>
        </r>
      </text>
    </comment>
    <comment ref="B209" authorId="0" shapeId="0" xr:uid="{00000000-0006-0000-0700-000020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saistību pret radniecīgajiem un asociētajiem uzņēmumiem</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saistību pret radniecīgajiem un asociētajiem uzņēmumiem, tad šo tekstu paslēpj un aizpilda nākamo rindkopu.</t>
        </r>
      </text>
    </comment>
    <comment ref="J217" authorId="0" shapeId="0" xr:uid="{00000000-0006-0000-0700-000021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 xml:space="preserve">166. Iespējamās saistības, kas varētu rasties konkrēta pagātnes notikuma (piemēram, sniegta galvojuma) sakarā, nedrīkst iekļaut bilancē. Pamatojoties uz likuma 52. panta pirmās daļas 2. punktā noteikto, informācija par minētajām iespējamām saistībām sniedzama finanšu pārskata pielikumā. Kad tas iespējams, norāda arī iespējamo finansiālo ietekmi, ja tāda paredzama. </t>
        </r>
      </text>
    </comment>
    <comment ref="B218" authorId="0" shapeId="0" xr:uid="{00000000-0006-0000-0700-000022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saistību, kas varētu rasties konkrēta pagātnes notikuma sakarā</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saistību, kas varētu rasties konkrēta pagātnes notikuma sakarā, tad šo tekstu paslēpj un aizpilda nākamo rindkopu.</t>
        </r>
      </text>
    </comment>
    <comment ref="J221" authorId="0" shapeId="0" xr:uid="{00000000-0006-0000-0700-000023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 xml:space="preserve">248. </t>
        </r>
        <r>
          <rPr>
            <u/>
            <sz val="9"/>
            <color indexed="52"/>
            <rFont val="Tahoma"/>
            <family val="2"/>
            <charset val="186"/>
          </rPr>
          <t>Nomnieks</t>
        </r>
        <r>
          <rPr>
            <sz val="9"/>
            <color indexed="52"/>
            <rFont val="Tahoma"/>
            <family val="2"/>
            <charset val="186"/>
          </rPr>
          <t xml:space="preserve"> finanšu pārskata pielikumā par operatīvo nomu sniedz likuma 52. panta pirmās daļas 2. punktā noteikto informāciju.
256. </t>
        </r>
        <r>
          <rPr>
            <u/>
            <sz val="9"/>
            <color indexed="52"/>
            <rFont val="Tahoma"/>
            <family val="2"/>
            <charset val="186"/>
          </rPr>
          <t>Iznomātājs</t>
        </r>
        <r>
          <rPr>
            <sz val="9"/>
            <color indexed="52"/>
            <rFont val="Tahoma"/>
            <family val="2"/>
            <charset val="186"/>
          </rPr>
          <t xml:space="preserve"> finanšu pārskata pielikumā par operatīvo nomu sniedz likuma 52. panta pirmās daļas 2. punktā noteikto informāciju.</t>
        </r>
      </text>
    </comment>
    <comment ref="B222" authorId="0" shapeId="0" xr:uid="{00000000-0006-0000-0700-000024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operatīvā noma</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operatīvā noma, tad šo tekstu paslēpj un aizpilda nākamo rindkopu.</t>
        </r>
      </text>
    </comment>
    <comment ref="J225" authorId="0" shapeId="0" xr:uid="{00000000-0006-0000-0700-000025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 xml:space="preserve">245. </t>
        </r>
        <r>
          <rPr>
            <u/>
            <sz val="9"/>
            <color indexed="52"/>
            <rFont val="Tahoma"/>
            <family val="2"/>
            <charset val="186"/>
          </rPr>
          <t>Nomnieks</t>
        </r>
        <r>
          <rPr>
            <sz val="9"/>
            <color indexed="52"/>
            <rFont val="Tahoma"/>
            <family val="2"/>
            <charset val="186"/>
          </rPr>
          <t xml:space="preserve"> finanšu pārskata pielikumā par finanšu nomu sniedz likuma 52. panta pirmās daļas 2. punktā noteikto informāciju.
251. </t>
        </r>
        <r>
          <rPr>
            <u/>
            <sz val="9"/>
            <color indexed="52"/>
            <rFont val="Tahoma"/>
            <family val="2"/>
            <charset val="186"/>
          </rPr>
          <t>Iznomātājs</t>
        </r>
        <r>
          <rPr>
            <sz val="9"/>
            <color indexed="52"/>
            <rFont val="Tahoma"/>
            <family val="2"/>
            <charset val="186"/>
          </rPr>
          <t xml:space="preserve"> finanšu pārskata pielikumā par finanšu nomu sniedz likuma 52. panta pirmās daļas 2. punktā noteikto informāciju.</t>
        </r>
      </text>
    </comment>
    <comment ref="B226" authorId="0" shapeId="0" xr:uid="{00000000-0006-0000-0700-000026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finanšu noma</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finanšu noma, tad šo tekstu paslēpj un aizpilda nākamo rindkopu.</t>
        </r>
      </text>
    </comment>
    <comment ref="J229" authorId="0" shapeId="0" xr:uid="{00000000-0006-0000-0700-000027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260. Šajā nodaļā noteiktās informācijas atklāšanas prasības attiecas arī uz atgriezeniskās nomas darījumu.</t>
        </r>
      </text>
    </comment>
    <comment ref="B230" authorId="0" shapeId="0" xr:uid="{00000000-0006-0000-0700-000028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atgriezeniskā noma</t>
        </r>
        <r>
          <rPr>
            <sz val="9"/>
            <color indexed="81"/>
            <rFont val="Tahoma"/>
            <family val="2"/>
            <charset val="186"/>
          </rPr>
          <t>, tad atstāj šo tekstu un paslēpj nākamo rindkopu.
Ja sabiedrībai</t>
        </r>
        <r>
          <rPr>
            <b/>
            <sz val="9"/>
            <color indexed="81"/>
            <rFont val="Tahoma"/>
            <family val="2"/>
            <charset val="186"/>
          </rPr>
          <t xml:space="preserve"> ir </t>
        </r>
        <r>
          <rPr>
            <sz val="9"/>
            <color indexed="81"/>
            <rFont val="Tahoma"/>
            <family val="2"/>
            <charset val="186"/>
          </rPr>
          <t>atgriezeniskā noma, tad šo tekstu paslēpj un aizpilda nākamo rindkopu.</t>
        </r>
      </text>
    </comment>
    <comment ref="J236" authorId="0" shapeId="0" xr:uid="{00000000-0006-0000-0700-000029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27. Ja gada pārskata sagatavošanas laikā ir noticis labvēlīgs vai nelabvēlīgs notikums, kas neattiecas uz pārskata gadu (turpmāk arī – nekoriģējošs notikums), bet var būtiski ietekmēt gada pārskata lietotāju novērtējumu attiecībā uz sabiedrības līdzekļiem, saistībām, finansiālo stāvokli, peļņu vai zaudējumiem un naudas plūsmu vai lēmumu pieņemšanu nākotnē, tad par šādu notikumu sniedz informāciju finanšu pārskata pielikumā vai vadības ziņojumā, norādot šā notikuma paredzamās finansiālās sekas vai informējot, ka tās aplēst nav iespējams. Piemēram, finanšu pārskata pielikumā vai vadības ziņojumā sniedzamā informācija, ja gada pārskata sagatavošanas laikā ir notikuši šādi nekoriģējoši notikumi:
   27.1. samazinājusies meitas sabiedrības akciju tirgus vērtība;
   27.2. pieņemts lēmums par nozīmīgu galvojuma vai garantiju saistību uzņemšanos.</t>
        </r>
      </text>
    </comment>
    <comment ref="B238" authorId="1" shapeId="0" xr:uid="{00000000-0006-0000-0700-00002A000000}">
      <text>
        <r>
          <rPr>
            <b/>
            <sz val="9"/>
            <color indexed="81"/>
            <rFont val="Tahoma"/>
            <family val="2"/>
            <charset val="186"/>
          </rPr>
          <t>Nelda: 02.12.2021</t>
        </r>
        <r>
          <rPr>
            <sz val="9"/>
            <color indexed="81"/>
            <rFont val="Tahoma"/>
            <family val="2"/>
            <charset val="186"/>
          </rPr>
          <t xml:space="preserve">
papildināju rindkopu ar pēdējo teikumu:
Sabiedrība nav izmantojusi valsts noteiktos atbalsta instrumentus COVID-19 izraisītās krīzes apstākļos.</t>
        </r>
      </text>
    </comment>
    <comment ref="B239" authorId="2" shapeId="0" xr:uid="{00000000-0006-0000-0700-00002B000000}">
      <text>
        <r>
          <rPr>
            <b/>
            <sz val="9"/>
            <color indexed="81"/>
            <rFont val="Tahoma"/>
            <family val="2"/>
          </rPr>
          <t>Inese:24.11.2021</t>
        </r>
        <r>
          <rPr>
            <sz val="9"/>
            <color indexed="81"/>
            <rFont val="Tahoma"/>
            <family val="2"/>
          </rPr>
          <t xml:space="preserve">
papildināju, pārskatiet un precizējiet tekstu par to kā darbs norit pašlaik un kādi ir plāni.</t>
        </r>
      </text>
    </comment>
    <comment ref="J241" authorId="0" shapeId="0" xr:uid="{00000000-0006-0000-0700-00002C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8) informāciju par būtiskiem notikumiem pēc bilances datuma, kuri nav iekļauti bilancē vai peļņas vai zaudējumu aprēķinā.</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J3" authorId="0" shapeId="0" xr:uid="{00000000-0006-0000-0800-000001000000}">
      <text>
        <r>
          <rPr>
            <b/>
            <sz val="9"/>
            <color indexed="14"/>
            <rFont val="Tahoma"/>
            <family val="2"/>
            <charset val="186"/>
          </rPr>
          <t>Gada pārskatu un konsolidēto gada pārskatu likums:</t>
        </r>
        <r>
          <rPr>
            <sz val="9"/>
            <color indexed="14"/>
            <rFont val="Tahoma"/>
            <family val="2"/>
            <charset val="186"/>
          </rPr>
          <t xml:space="preserve">
12.pants. Iepriekšējā pārskata gada skaitļi
(3) Par katru gadījumu, kad skaitļi nav bijuši savstarpēji salīdzināmi vai veiktas iepriekšējo pārskata gadu skaitļu korekcijas, sniedz skaidrojumu finanšu pārskata pielikumā.</t>
        </r>
      </text>
    </comment>
    <comment ref="J7" authorId="0" shapeId="0" xr:uid="{00000000-0006-0000-0800-000002000000}">
      <text>
        <r>
          <rPr>
            <b/>
            <sz val="9"/>
            <color indexed="14"/>
            <rFont val="Tahoma"/>
            <family val="2"/>
            <charset val="186"/>
          </rPr>
          <t>Gada pārskatu un konsolidēto gada pārskatu likums:</t>
        </r>
        <r>
          <rPr>
            <sz val="9"/>
            <color indexed="14"/>
            <rFont val="Tahoma"/>
            <family val="2"/>
            <charset val="186"/>
          </rPr>
          <t xml:space="preserve">
</t>
        </r>
        <r>
          <rPr>
            <sz val="9"/>
            <color indexed="81"/>
            <rFont val="Tahoma"/>
            <family val="2"/>
            <charset val="186"/>
          </rPr>
          <t xml:space="preserve">
</t>
        </r>
        <r>
          <rPr>
            <sz val="9"/>
            <color indexed="14"/>
            <rFont val="Tahoma"/>
            <family val="2"/>
            <charset val="186"/>
          </rPr>
          <t>52.pants. Finanšu pārskata pielikuma saturs visām sabiedrību kategorijām</t>
        </r>
        <r>
          <rPr>
            <sz val="9"/>
            <color indexed="81"/>
            <rFont val="Tahoma"/>
            <family val="2"/>
            <charset val="186"/>
          </rPr>
          <t xml:space="preserve">
</t>
        </r>
        <r>
          <rPr>
            <sz val="9"/>
            <color indexed="14"/>
            <rFont val="Tahoma"/>
            <family val="2"/>
            <charset val="186"/>
          </rPr>
          <t>(1) Visas sabiedrības neatkarīgi no tā, pie kuras sabiedrību kategorijas tās pieder, papildus citai šajā likumā noteiktajai informācijai finanšu pārskata pielikumā sniedz vismaz šādu informāciju:</t>
        </r>
        <r>
          <rPr>
            <sz val="9"/>
            <color indexed="81"/>
            <rFont val="Tahoma"/>
            <family val="2"/>
            <charset val="186"/>
          </rPr>
          <t xml:space="preserve">
</t>
        </r>
        <r>
          <rPr>
            <sz val="9"/>
            <color indexed="14"/>
            <rFont val="Tahoma"/>
            <family val="2"/>
            <charset val="186"/>
          </rPr>
          <t xml:space="preserve">1) par pieņemto grāmatvedības politiku un tās atbilstību pieņēmumam, ka sabiedrība darbosies arī turpmāk, kā arī par jebkurām būtiskām izmaiņām pieņemtajā grāmatvedības politikā un šo izmaiņu ietekmi uz finanšu pārskatu;
</t>
        </r>
        <r>
          <rPr>
            <sz val="9"/>
            <color indexed="52"/>
            <rFont val="Tahoma"/>
            <family val="2"/>
            <charset val="186"/>
          </rPr>
          <t xml:space="preserve">
</t>
        </r>
        <r>
          <rPr>
            <b/>
            <sz val="9"/>
            <color indexed="52"/>
            <rFont val="Tahoma"/>
            <family val="2"/>
            <charset val="186"/>
          </rPr>
          <t xml:space="preserve">22.12.2015 MK not.Nr.775 </t>
        </r>
        <r>
          <rPr>
            <b/>
            <sz val="9"/>
            <color indexed="81"/>
            <rFont val="Tahoma"/>
            <family val="2"/>
            <charset val="186"/>
          </rPr>
          <t xml:space="preserve">
</t>
        </r>
        <r>
          <rPr>
            <b/>
            <sz val="9"/>
            <color indexed="52"/>
            <rFont val="Tahoma"/>
            <family val="2"/>
            <charset val="186"/>
          </rPr>
          <t xml:space="preserve">
</t>
        </r>
        <r>
          <rPr>
            <sz val="9"/>
            <color indexed="52"/>
            <rFont val="Tahoma"/>
            <family val="2"/>
            <charset val="186"/>
          </rPr>
          <t xml:space="preserve">36. Piemērojot likuma 52. panta pirmās daļas 1. punkta prasības, sabiedrība finanšu pārskata pielikumā sniedz šādu detalizētu informāciju par grāmatvedības politikas maiņu:
     36.2. ja grāmatvedības politikas maiņas ietekmes novērtēšana atbilstoši šo noteikumu 34.1. apakšpunktam </t>
        </r>
        <r>
          <rPr>
            <i/>
            <sz val="8"/>
            <color indexed="52"/>
            <rFont val="Tahoma"/>
            <family val="2"/>
            <charset val="186"/>
          </rPr>
          <t>(ciktāl tas iespējams, novērtē grāmatvedības politikas maiņas ietekmi uz visu attiecīgo iepriekšējo gadu finanšu pārskatu posteņu rādītājiem, it kā jaunā grāmatvedības politika būtu piemērota vienmēr, un tās kopējo ietekmi)</t>
        </r>
        <r>
          <rPr>
            <sz val="9"/>
            <color indexed="52"/>
            <rFont val="Tahoma"/>
            <family val="2"/>
            <charset val="186"/>
          </rPr>
          <t xml:space="preserve"> uz kāda konkrēta iepriekšējā gada finanšu pārskata rādītājiem nav iespējama, – informācija par apstākļiem, kas izraisījuši šo situāciju, un datums, sākot ar kuru veikta grāmatvedības politikas maiņas kopējās ietekmes aprēķināšana;
     36.3. ja grāmatvedības politikas maiņas pamatojums ir izmaiņas normatīvajā regulējumā, sabiedrība finanšu pārskata pielikumā sniedz šādus skaidrojumus:
           36.3.1. tā ārējā normatīvā akta nosaukums un pieņemšanas datums, kurš radījis izmaiņas;
           36.3.2. ja grāmatvedības politikas maiņa ir veikta saskaņā ar normatīvajā aktā noteikto pārejas kārtību, – paredzamā ietekme uz finanšu pārskatiem nākamajos pārskata gados;
           36.3.3. grāmatvedības politikas maiņas būtība;
           36.3.4. korekciju summas, kas attiecas uz pārskata gadu un iepriekšējiem pārskata gadiem, ciktāl tās iespējams noteikt, tai skaitā korekciju summas, kas attiecas uz peļņu pirms uzņēmumu ienākuma nodokļa un uz uzņēmumu ienākuma nodokli;
           36.3.5. ja grāmatvedības politikas maiņas ietekmes novērtēšana atbilstoši šo noteikumu 34.1. apakšpunktam uz kāda konkrēta iepriekšējā gada finanšu pārskata rādītājiem nav iespējama, – informācija par apstākļiem, kas izraisījuši šo situāciju, un datums, sākot ar kuru veikta grāmatvedības politikas maiņas kopējās ietekmes aprēķināšana.</t>
        </r>
      </text>
    </comment>
    <comment ref="B22" authorId="1" shapeId="0" xr:uid="{00000000-0006-0000-0800-000003000000}">
      <text>
        <r>
          <rPr>
            <b/>
            <sz val="9"/>
            <color indexed="81"/>
            <rFont val="Tahoma"/>
            <family val="2"/>
          </rPr>
          <t>AUDITA GRUPA:</t>
        </r>
        <r>
          <rPr>
            <sz val="9"/>
            <color indexed="81"/>
            <rFont val="Tahoma"/>
            <family val="2"/>
          </rPr>
          <t xml:space="preserve">
ja ir grāmatvedības politikas maiņa, izveido jaunu lapu (šītu) - "Grāmatvedības politikas maiņas ietekme uz iepriekšējo gadu rādītājiem" 
skat. MK 775 - 3.2.daļu.
(P.S.piemēram, var nokopēt šītu P_kor_kļūda un uz tā pamata izveidot nepieciešamo pārskatu)</t>
        </r>
      </text>
    </comment>
    <comment ref="J27" authorId="0" shapeId="0" xr:uid="{00000000-0006-0000-0800-000004000000}">
      <text>
        <r>
          <rPr>
            <b/>
            <sz val="9"/>
            <color indexed="52"/>
            <rFont val="Tahoma"/>
            <family val="2"/>
            <charset val="186"/>
          </rPr>
          <t xml:space="preserve">22.12.2015 MK not.Nr.775 </t>
        </r>
        <r>
          <rPr>
            <b/>
            <sz val="9"/>
            <color indexed="81"/>
            <rFont val="Tahoma"/>
            <family val="2"/>
            <charset val="186"/>
          </rPr>
          <t xml:space="preserve">
</t>
        </r>
        <r>
          <rPr>
            <b/>
            <sz val="9"/>
            <color indexed="52"/>
            <rFont val="Tahoma"/>
            <family val="2"/>
            <charset val="186"/>
          </rPr>
          <t xml:space="preserve">
</t>
        </r>
        <r>
          <rPr>
            <sz val="9"/>
            <color indexed="52"/>
            <rFont val="Tahoma"/>
            <family val="2"/>
            <charset val="186"/>
          </rPr>
          <t>36. Piemērojot likuma 52. panta pirmās daļas 1. punkta (</t>
        </r>
        <r>
          <rPr>
            <i/>
            <sz val="8"/>
            <color indexed="52"/>
            <rFont val="Tahoma"/>
            <family val="2"/>
            <charset val="186"/>
          </rPr>
          <t>par pieņemto grāmatvedības politiku un tās atbilstību pieņēmumam, ka sabiedrība darbosies arī turpmāk, kā arī par jebkurām būtiskām izmaiņām pieņemtajā grāmatvedības politikā un šo izmaiņu ietekmi uz finanšu pārskatu</t>
        </r>
        <r>
          <rPr>
            <sz val="9"/>
            <color indexed="52"/>
            <rFont val="Tahoma"/>
            <family val="2"/>
            <charset val="186"/>
          </rPr>
          <t>) prasības, sabiedrība finanšu pārskata pielikumā sniedz šādu detalizētu informāciju par grāmatvedības politikas maiņu:
     36.1. ja grāmatvedības politikas maiņas pamatojums ir līdzšinējās grāmatvedības politikas neatbilstība likuma prasībai par patiesu un skaidru priekšstatu, sabiedrība finanšu pārskata pielikumā sniedz arī šādus skaidrojumus:
           36.1.1. grāmatvedības politikas maiņas būtība;
           36.1.2. jaunās grāmatvedības politikas atbilstības pamatojums likuma prasībai par patiesu un skaidru priekšstatu;
           36.1.3. korekciju summas, kas attiecas uz pārskata gadu un iepriekšējiem pārskata gadiem, ciktāl tās iespējams noteikt, tai skaitā korekciju summas, kas attiecas uz peļņu pirms uzņēmumu ienākuma nodokļa un uz uzņēmumu ienākuma nodokli;
           36.1.4. korekciju ietekme uz peļņu;</t>
        </r>
      </text>
    </comment>
    <comment ref="B36" authorId="1" shapeId="0" xr:uid="{00000000-0006-0000-0800-000005000000}">
      <text>
        <r>
          <rPr>
            <b/>
            <sz val="9"/>
            <color indexed="81"/>
            <rFont val="Tahoma"/>
            <family val="2"/>
          </rPr>
          <t>AUDITA GRUPA:</t>
        </r>
        <r>
          <rPr>
            <sz val="9"/>
            <color indexed="81"/>
            <rFont val="Tahoma"/>
            <family val="2"/>
          </rPr>
          <t xml:space="preserve">
ja ir grāmatvedības politikas maiņa, izveido jaunu lapu (šītu) - "Grāmatvedības politikas maiņas ietekme uz iepriekšējo gadu rādītājiem" 
skat. MK 775 - 3.2.daļu.
(P.S.piemēram, var nokopēt šītu P_kor_kļūda un uz tā pamata izveidot nepieciešamo pārskatu)</t>
        </r>
      </text>
    </comment>
    <comment ref="J41" authorId="0" shapeId="0" xr:uid="{00000000-0006-0000-0800-000006000000}">
      <text>
        <r>
          <rPr>
            <b/>
            <sz val="9"/>
            <color indexed="52"/>
            <rFont val="Tahoma"/>
            <family val="2"/>
            <charset val="186"/>
          </rPr>
          <t xml:space="preserve">22.12.2015 MK not.Nr.775 </t>
        </r>
        <r>
          <rPr>
            <b/>
            <sz val="9"/>
            <color indexed="81"/>
            <rFont val="Tahoma"/>
            <family val="2"/>
            <charset val="186"/>
          </rPr>
          <t xml:space="preserve">
</t>
        </r>
        <r>
          <rPr>
            <b/>
            <sz val="9"/>
            <color indexed="52"/>
            <rFont val="Tahoma"/>
            <family val="2"/>
            <charset val="186"/>
          </rPr>
          <t xml:space="preserve">
</t>
        </r>
        <r>
          <rPr>
            <sz val="9"/>
            <color indexed="52"/>
            <rFont val="Tahoma"/>
            <family val="2"/>
            <charset val="186"/>
          </rPr>
          <t>48. Piemērojot likuma 12. panta otrās (</t>
        </r>
        <r>
          <rPr>
            <i/>
            <sz val="8"/>
            <color indexed="52"/>
            <rFont val="Tahoma"/>
            <family val="2"/>
            <charset val="186"/>
          </rPr>
          <t>Ja pārskata gadā atklātas būtiskas iepriekšējo gadu kļūdas vai mainīta grāmatvedības politika, attiecīgo iepriekšējā pārskata gada skaitli koriģē</t>
        </r>
        <r>
          <rPr>
            <sz val="9"/>
            <color indexed="52"/>
            <rFont val="Tahoma"/>
            <family val="2"/>
            <charset val="186"/>
          </rPr>
          <t>) un trešās daļas (</t>
        </r>
        <r>
          <rPr>
            <i/>
            <sz val="8"/>
            <color indexed="52"/>
            <rFont val="Tahoma"/>
            <family val="2"/>
            <charset val="186"/>
          </rPr>
          <t>Par katru gadījumu, kad skaitļi nav bijuši savstarpēji salīdzināmi vai veiktas iepriekšējo pārskata gadu skaitļu korekcijas, sniedz skaidrojumu finanšu pārskata pielikumā</t>
        </r>
        <r>
          <rPr>
            <sz val="9"/>
            <color indexed="52"/>
            <rFont val="Tahoma"/>
            <family val="2"/>
            <charset val="186"/>
          </rPr>
          <t>) prasības, sabiedrība finanšu pārskata pielikumā sniedz šādu informāciju par konstatētajām iepriekšējo gadu būtiskām kļūdām un to labojumiem:
48.1. kļūdas būtība (piemēram, matemātiska kļūda, grāmatvedības politikas kļūda, neuzmanības kļūda, kļūdaina faktu interpretācija, krāpšanas gadījums);
48.2. ar kļūdas labojumu saistīto korekciju summas, kas attiecas uz iepriekšējiem pārskata gadiem, ciktāl tās iespējams noteikt (tai skaitā kļūdas labojuma ietekme uz peļņu pirms uzņēmumu ienākuma nodokļa, uzņēmumu ienākuma nodokli un peļņu);
48.3. ja kļūdas ietekmes noteikšana atbilstoši šo noteikumu 47.1. apakšpunktam (</t>
        </r>
        <r>
          <rPr>
            <i/>
            <sz val="8"/>
            <color indexed="52"/>
            <rFont val="Tahoma"/>
            <family val="2"/>
            <charset val="186"/>
          </rPr>
          <t>ciktāl tas iespējams, nosaka kļūdas ietekmi uz attiecīgo iepriekšējo gadu finanšu pārskatu posteņu rādītājiem un tās kopējo ietekmi</t>
        </r>
        <r>
          <rPr>
            <sz val="9"/>
            <color indexed="52"/>
            <rFont val="Tahoma"/>
            <family val="2"/>
            <charset val="186"/>
          </rPr>
          <t>) uz kāda konkrēta iepriekšējā gada finanšu pārskata rādītājiem nav iespējama, – informācija par apstākļiem, kas izraisījuši šo situāciju, un datums, sākot ar kuru veikta kļūdas kopējās ietekmes aprēķināšana.</t>
        </r>
      </text>
    </comment>
  </commentList>
</comments>
</file>

<file path=xl/sharedStrings.xml><?xml version="1.0" encoding="utf-8"?>
<sst xmlns="http://schemas.openxmlformats.org/spreadsheetml/2006/main" count="1475" uniqueCount="912">
  <si>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</si>
  <si>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</si>
  <si>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</si>
  <si>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</si>
  <si>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</si>
  <si>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</si>
  <si>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</si>
  <si>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</si>
  <si>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</si>
  <si>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</si>
  <si>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</si>
  <si>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</si>
  <si>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</si>
  <si>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</si>
  <si>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</si>
  <si>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</si>
  <si>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</si>
  <si>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Naudas plūsmas pārskats</t>
  </si>
  <si>
    <t>Revidentu ziņojums</t>
  </si>
  <si>
    <t>VADĪBAS ZIŅOJUMS</t>
  </si>
  <si>
    <t>Finansiālo rezultātu rādītāji</t>
  </si>
  <si>
    <t>Sabiedrības filiāles un pārstāvniecības ārvalstīs</t>
  </si>
  <si>
    <t>Būtiski riski un neskaidri apstākļi ar kuriem sabiedrība saskaras</t>
  </si>
  <si>
    <t>Kopējās likviditātes rādītājs</t>
  </si>
  <si>
    <t>(Apgrozāmie līdzekļi / Īstermiņa saistības)</t>
  </si>
  <si>
    <t>Saistību īpatsvars bilancē</t>
  </si>
  <si>
    <t>Normatīvs</t>
  </si>
  <si>
    <t>(Kopējās saistības / Aktīvi)</t>
  </si>
  <si>
    <t>(Neto peļņa / Apgrozījums)</t>
  </si>
  <si>
    <t>Neto peļņas rentabilitāte (%)</t>
  </si>
  <si>
    <t>Aktīvu aprites rādītājs</t>
  </si>
  <si>
    <t>(Apgrozījums / Aktīvi)</t>
  </si>
  <si>
    <t>Ilgtermiņa ieguldījumu segums ar pašu kapitālu</t>
  </si>
  <si>
    <t>&gt; 2               = 2</t>
  </si>
  <si>
    <t>&gt; 1                      = 1</t>
  </si>
  <si>
    <t>0 - 0,5</t>
  </si>
  <si>
    <t>(Pašu kapitāls / Ilgtermiņa ieguldījumi)</t>
  </si>
  <si>
    <t>&gt; 0                  = 0</t>
  </si>
  <si>
    <t>salīdzina periodus</t>
  </si>
  <si>
    <t>BILANCE</t>
  </si>
  <si>
    <t>AKTĪVS</t>
  </si>
  <si>
    <t>ILGTERMIŅA IEGULDĪJUMI</t>
  </si>
  <si>
    <t>Nemateriālie ieguldījumi kopā</t>
  </si>
  <si>
    <t>Attīstības izmaksas</t>
  </si>
  <si>
    <t>Koncesijas, patenti, licences, preču zīmes un tamlīdzīgas tiesības</t>
  </si>
  <si>
    <t>Citi nemateriālie ieguldījumi</t>
  </si>
  <si>
    <t>Nemateriālā vērtība</t>
  </si>
  <si>
    <t>Avansa maksājumi par nemateriālajiem ieguldījumiem</t>
  </si>
  <si>
    <t>Ilgtermiņa ieguldījumi nomātajos pamatlīdzekļos</t>
  </si>
  <si>
    <t>Pārējie pamatlīdzekļi un inventārs</t>
  </si>
  <si>
    <t>Pamatlīdzekļu izveidošana un nepabeigto celtniecības objektu izmaksas</t>
  </si>
  <si>
    <t>Līdzdalība radniecīgo sabiedrību kapitālā</t>
  </si>
  <si>
    <t>Aizdevumi radniecīgajām sabiedrībām</t>
  </si>
  <si>
    <t>Līdzdalība asociēto sabiedrību kapitālā</t>
  </si>
  <si>
    <t>Aizdevumi asociētajām sabiedrībām</t>
  </si>
  <si>
    <t>Pārējie vērtspapīri un ieguldījumi</t>
  </si>
  <si>
    <t>Pārējie aizdevumi un citi ilgtermiņa debitori</t>
  </si>
  <si>
    <t>Pašu akcijas un daļas</t>
  </si>
  <si>
    <t>Aizdevumi akcionāriem vai dalībniekiem un vadībai</t>
  </si>
  <si>
    <t>APGROZĀMIE LĪDZEKĻI</t>
  </si>
  <si>
    <t>Ilgtermiņa finanšu ieguldījumi kopā</t>
  </si>
  <si>
    <t>Izejvielas, pamatmateriāli un palīgmateriāli</t>
  </si>
  <si>
    <t>Gatavie ražojumi un preces pārdošanai</t>
  </si>
  <si>
    <t>Krājumi kopā</t>
  </si>
  <si>
    <t>Pircēju un pasūtītāju parādi</t>
  </si>
  <si>
    <t>Radniecīgo sabiedrību parādi</t>
  </si>
  <si>
    <t>Asociēto sabiedrību parādi</t>
  </si>
  <si>
    <t>Citi debitori</t>
  </si>
  <si>
    <t>Nākamo periodu izmaksas</t>
  </si>
  <si>
    <t>Uzkrātie ieņēmumi</t>
  </si>
  <si>
    <t>Debitori kopā</t>
  </si>
  <si>
    <t>Pārējie vērtspapīri un līdzdalība kapitālos</t>
  </si>
  <si>
    <t>Atvasinātie finanšu instrumenti</t>
  </si>
  <si>
    <t>ILGTERMIŅA IEGULDĪJUMI KOPĀ</t>
  </si>
  <si>
    <t>APGROZĀMIE LĪDZEKĻI KOPĀ</t>
  </si>
  <si>
    <t>AKTĪVS KOPĀ</t>
  </si>
  <si>
    <t>PASĪVS</t>
  </si>
  <si>
    <t>PASĪVS KOPĀ</t>
  </si>
  <si>
    <t>PAŠU KAPITĀLS</t>
  </si>
  <si>
    <t>Akciju vai daļu kapitāls (pamatkapitāls)</t>
  </si>
  <si>
    <t>Akciju (daļu) emisijas uzcenojums</t>
  </si>
  <si>
    <t>Ilgtermiņa ieguldījumu pārvērtēšanas rezerve</t>
  </si>
  <si>
    <t>Rezerves</t>
  </si>
  <si>
    <t>PAŠU KAPITĀLS KOPĀ</t>
  </si>
  <si>
    <t>UZKRĀJUMI</t>
  </si>
  <si>
    <t>UZKRĀJUMI KOPĀ</t>
  </si>
  <si>
    <t>Uzkrājumi pensijām un tamlīdzīgām saistībām</t>
  </si>
  <si>
    <t>Uzkrājumi paredzamajiem nodokļiem</t>
  </si>
  <si>
    <t>Citi uzkrājumi</t>
  </si>
  <si>
    <t>Aizņēmumi pret obligācijām</t>
  </si>
  <si>
    <t>Akcijās pārvēršamie aizņēmumi</t>
  </si>
  <si>
    <t>Aizņēmumi no kredītiestādēm</t>
  </si>
  <si>
    <t>Citi aizņēmumi</t>
  </si>
  <si>
    <t>No pircējiem saņemtie avansi</t>
  </si>
  <si>
    <t>Parādi piegādātājiem un darbuzņēmējiem</t>
  </si>
  <si>
    <t>Maksājamie vekseļi</t>
  </si>
  <si>
    <t>Parādi radniecīgajām sabiedrībām</t>
  </si>
  <si>
    <t>Parādi asociētajām sabiedrībām</t>
  </si>
  <si>
    <t>Nodokļi un valsts sociālās apdrošināšanas obligātās iemaksas</t>
  </si>
  <si>
    <t>Pārējie kreditori</t>
  </si>
  <si>
    <t>Nākamo periodu ieņēmumi</t>
  </si>
  <si>
    <t>Neizmaksātās dividendes</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</si>
  <si>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</si>
  <si>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</si>
  <si>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</si>
  <si>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</si>
  <si>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</si>
  <si>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</si>
  <si>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</si>
  <si>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</si>
  <si>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</si>
  <si>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</si>
  <si>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Darījumi ārvalstu valūtās</t>
  </si>
  <si>
    <t>Krājumi</t>
  </si>
  <si>
    <t>Saīsinājumi un apzīmējumi</t>
  </si>
  <si>
    <t>PL</t>
  </si>
  <si>
    <t>Pamatlīdzekļi</t>
  </si>
  <si>
    <t>Nemateriālie ieguldījumi</t>
  </si>
  <si>
    <t>FP</t>
  </si>
  <si>
    <t>GP</t>
  </si>
  <si>
    <t>Gada pārskats</t>
  </si>
  <si>
    <t>Kopā</t>
  </si>
  <si>
    <t>Ilgtermiņa finanšu ieguldījumi</t>
  </si>
  <si>
    <t>Debitori</t>
  </si>
  <si>
    <t>Īstermiņa finanšu ieguldījumi</t>
  </si>
  <si>
    <t>Nauda</t>
  </si>
  <si>
    <t>x</t>
  </si>
  <si>
    <t>Padome</t>
  </si>
  <si>
    <t>Sabiedrības vārdā finanšu pārskatus apstiprina:</t>
  </si>
  <si>
    <t>%</t>
  </si>
  <si>
    <t>I</t>
  </si>
  <si>
    <t>II</t>
  </si>
  <si>
    <t>III</t>
  </si>
  <si>
    <t>Finanšu pārskata pielikums</t>
  </si>
  <si>
    <t>Sabiedrības attīstība, darbības finansiālie rezultāti un finansiālais stāvoklis</t>
  </si>
  <si>
    <t>Turpmākā sabiedrības attīstība</t>
  </si>
  <si>
    <t>Pasākumi pētniecības un attīstības jomā</t>
  </si>
  <si>
    <t>Sabiedrības savu akciju vai daļu kopums</t>
  </si>
  <si>
    <t>55.panta 1.daļa</t>
  </si>
  <si>
    <t>55.panta 2.daļa 1.punkts</t>
  </si>
  <si>
    <t>55.panta 3.daļa 1.punkts</t>
  </si>
  <si>
    <t>55.panta 3.daļa 2.punkts</t>
  </si>
  <si>
    <t>55.panta 3.daļa 3.punkts</t>
  </si>
  <si>
    <t>55.panta 3.daļa 4.punkts</t>
  </si>
  <si>
    <t>Finanšu instrumentu izmantošana</t>
  </si>
  <si>
    <t>55.panta 3.daļa 5.punkts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</si>
  <si>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</si>
  <si>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</si>
  <si>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</si>
  <si>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</si>
  <si>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</si>
  <si>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</si>
  <si>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</si>
  <si>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</si>
  <si>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</si>
  <si>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</si>
  <si>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no lauksaimnieciskās darbības</t>
  </si>
  <si>
    <t>b)</t>
  </si>
  <si>
    <t>no citiem pamatdarbības veidiem</t>
  </si>
  <si>
    <t>Ieņēmumi no līdzdalības:</t>
  </si>
  <si>
    <t>Neto apgrozījums:</t>
  </si>
  <si>
    <t>c)</t>
  </si>
  <si>
    <t>radniecīgo sabiedrību kapitālā</t>
  </si>
  <si>
    <t>asociēto sabiedrību kapitālā</t>
  </si>
  <si>
    <t>citu sabiedrību kapitālā</t>
  </si>
  <si>
    <t>Ieņēmumi no pārējiem vērtspapīriem un aizdevumiem, kas veidojuši ilgtermiņa finanšu ieguldījumus:</t>
  </si>
  <si>
    <t>no radniecīgajām sabiedrībām</t>
  </si>
  <si>
    <t>no asociētajām sabiedrībām un citām sabiedrībām, kā arī no vērtspapīriem un citiem ilgtermiņa debitoriem</t>
  </si>
  <si>
    <t>Pārējie procentu ieņēmumi un tamlīdzīgi ieņēmumi:</t>
  </si>
  <si>
    <t>no citām personām</t>
  </si>
  <si>
    <t>Ilgtermiņa un īstermiņa finanšu ieguldījumu vērtības samazinājuma korekcijas</t>
  </si>
  <si>
    <t>līdzdalības asociēto sabiedrību kapitālā vērtības samazināšanās</t>
  </si>
  <si>
    <t>pārējās vērtības samazinājuma korekcijas</t>
  </si>
  <si>
    <t>Procentu maksājumi un tamlīdzīgas izmaksas:</t>
  </si>
  <si>
    <t>radniecīgajām sabiedrībām</t>
  </si>
  <si>
    <t>citām personām</t>
  </si>
  <si>
    <t>Peļņa vai zaudējumi pirms uzņēmumu ienākuma nodokļa</t>
  </si>
  <si>
    <t>Peļņa vai zaudējumi pēc uzņēmumu ienākuma nodokļa aprēķināšanas</t>
  </si>
  <si>
    <t>Ārkārtas dividendes</t>
  </si>
  <si>
    <t>Nekustamie īpašumi:</t>
  </si>
  <si>
    <t>Dzīvnieki un augi:</t>
  </si>
  <si>
    <t>darba vai produktīvie dzīvnieki un ilggadīgie stādījumi</t>
  </si>
  <si>
    <t>Ilgtermiņa ieguldījumi publiskā partnera pamatlīdzekļos</t>
  </si>
  <si>
    <t>Tehnoloģiskās iekārtas un ierīces</t>
  </si>
  <si>
    <t>Īstermiņa finanšu ieguldījumi kopā</t>
  </si>
  <si>
    <t>Nepabeigtie ražojumi un pasūtījumi</t>
  </si>
  <si>
    <t>Avansa maksājumi par krājumiem</t>
  </si>
  <si>
    <t>dzīvnieki un viengadīgie stādījumi</t>
  </si>
  <si>
    <t>ILGTERMIŅA KREDITORI</t>
  </si>
  <si>
    <t>ILGTERMIŅA KREDITORI KOPĀ</t>
  </si>
  <si>
    <t>ĪSTERMIŅA KREDITORI</t>
  </si>
  <si>
    <t>ĪSTERMIŅA KREDITORI KOPĀ</t>
  </si>
  <si>
    <t>Finanšu instrumentu patiesās vērtības rezerve</t>
  </si>
  <si>
    <t>likumā noteiktās rezerves</t>
  </si>
  <si>
    <t>rezerves pašu akcijām vai daļām</t>
  </si>
  <si>
    <t>sabiedrības statūtos noteiktās rezerves</t>
  </si>
  <si>
    <t>rezerves, kas novirzītas attīstībai</t>
  </si>
  <si>
    <t>ārvalstu valūtu pārrēķināšanas rezerve</t>
  </si>
  <si>
    <t>d)</t>
  </si>
  <si>
    <t>e)</t>
  </si>
  <si>
    <t>f)</t>
  </si>
  <si>
    <t>pārējās rezerves</t>
  </si>
  <si>
    <t>Iepriekšējo gadu nesadalītā peļņa vai nesegtie zaudējumi</t>
  </si>
  <si>
    <t>FINANŠU PĀRSKATA PIELIKUMS</t>
  </si>
  <si>
    <t>95.panta 5.daļa</t>
  </si>
  <si>
    <t>EUR</t>
  </si>
  <si>
    <t>Darbinieku skaits</t>
  </si>
  <si>
    <t>52.panta 1.daļa 6.punkts</t>
  </si>
  <si>
    <t>Pamatlīdzekļu uzskaite</t>
  </si>
  <si>
    <t>Nemateriālo ieguldījumu uzskaite</t>
  </si>
  <si>
    <t>Ilgtermiņa finanšu ieguldījumu uzskaite</t>
  </si>
  <si>
    <t xml:space="preserve">Krājumu uzskaite </t>
  </si>
  <si>
    <t>Uzkrājumu veidošanas grāmatvedības politika nedrošiem parādiem</t>
  </si>
  <si>
    <t xml:space="preserve"> </t>
  </si>
  <si>
    <t>MK Nr.775 145.1.punkts</t>
  </si>
  <si>
    <t>MK Nr.775 224.punkts</t>
  </si>
  <si>
    <t>MK Nr.775 161.punkts</t>
  </si>
  <si>
    <t>MK Nr.775 154.punkts</t>
  </si>
  <si>
    <t>MK Nr.775 194.1.punkts</t>
  </si>
  <si>
    <t>Detalizēta informācija par maznozīmīgām summām, kuras norādītas līdzīgas finanšu informācijas apvienojošajos posteņos</t>
  </si>
  <si>
    <t>Papildus sniegtā informācija</t>
  </si>
  <si>
    <t>11.panta 2.daļa, 14.panta 2.daļa</t>
  </si>
  <si>
    <t>Papildus informācija, ja tas nepieciešams skaidra un patiesa priekšstata gūšanai</t>
  </si>
  <si>
    <t>13.panta 3.daļa</t>
  </si>
  <si>
    <t>13.panta 4.daļa</t>
  </si>
  <si>
    <t>Galvojumi un garantijas</t>
  </si>
  <si>
    <t>52..panta 1.daļas 2.punkts</t>
  </si>
  <si>
    <t>Saistības par noslēgtiem nomas un īres līgumiem, kas būtiski sabiedrības darbībā</t>
  </si>
  <si>
    <t>Informācija par to, ka sabiedrības aktīvi ieķīlāti vai citādi apgrūtināti</t>
  </si>
  <si>
    <t>Saistības pret radniecīgajiem un asociētajiem uzņēmumiem</t>
  </si>
  <si>
    <t>MK Nr.775 166.punkts</t>
  </si>
  <si>
    <t>MK Nr.775 248.punkts, 256.punkts</t>
  </si>
  <si>
    <t>MK Nr.775 245.punkts, 251.punkts</t>
  </si>
  <si>
    <t>Bilancē neiekļautās finansiālās saistības, sniegtās garantijas un citas iespējamās 
saistības</t>
  </si>
  <si>
    <t>Informācija par iespējamām saistībām, kas varētu rasties konkrēta pagātnes notikuma 
sakarā</t>
  </si>
  <si>
    <t>MK Nr.775 27.punkts</t>
  </si>
  <si>
    <t xml:space="preserve">Informācija par būtiskiem notikumiem pēc bilances datuma, kuri nav iekļauti bilancē vai peļņas vai zaudējumu aprēķinā </t>
  </si>
  <si>
    <t>52..panta 1.daļas 8.punkts</t>
  </si>
  <si>
    <t>Skaidrojums par iepriekšējā gada pārskata skaitļu korekcijām</t>
  </si>
  <si>
    <t>Sabiedrības sniegtā informācija</t>
  </si>
  <si>
    <t>Paskaidrojums, ja gada pārskata dati nav bijuši savstarpēji salīdzināmi vai veiktas iepriekšējo pārskata gadu korekcijas</t>
  </si>
  <si>
    <t>12.panta 3.daļa</t>
  </si>
  <si>
    <t>Skaidrojums par grāmatvedības politikas maiņu, ja grāmatvedības politikas maiņas pamatojums ir izmaiņas normatīvajā regulējumā</t>
  </si>
  <si>
    <t>52.panta 1.daļa 1.punkts</t>
  </si>
  <si>
    <t>52.panta 1.daļa 1.punkts, MK Nr.775 36.2. un 36.3.punkts</t>
  </si>
  <si>
    <t>MK Nr.775 36.1.punkts</t>
  </si>
  <si>
    <t>Skaidrojums par grāmatvedības politikas maiņu, ja grāmatvedības politikas maiņas pamatojums ir līdzšinējās grāmatvedības politikas neatbilstība likuma prasībai par patiesu un skaidru priekšstatu</t>
  </si>
  <si>
    <t>MK Nr.775 48.punkts</t>
  </si>
  <si>
    <t>Informācija par konstatētajām iepriekšējo gadu kļūdām un labojumiem</t>
  </si>
  <si>
    <t>Skaidrojums par bilances posteņiem - Aktīvs</t>
  </si>
  <si>
    <t>Skaidrojums par ilgtermiņa ieguldījuma posteņiem</t>
  </si>
  <si>
    <t>52.panta 1daļa 7.punkts</t>
  </si>
  <si>
    <t>Atsavināšana vai likvidācija pārskata gadā</t>
  </si>
  <si>
    <t>3.1.1. Nemateriālie ieguldījumi</t>
  </si>
  <si>
    <t>31.panta 2.daļa</t>
  </si>
  <si>
    <t xml:space="preserve">Informācija par gadījumiem, kad nemateriālās vērtības vai attīstības izmaksu objekta lietderīgās lietošanas laiku nav iespējams ticami aplēst un to paredzēts norakstīt pakāpeniski, to sadalot laikposmā, kas nav ilgāks par 10 gadiem </t>
  </si>
  <si>
    <t>30.pants</t>
  </si>
  <si>
    <t>3.1.2. Pamatlīdzekļi</t>
  </si>
  <si>
    <t>3.1.4. Skaidrojums par finanšu instrumentiem, kas novērtēti patiesajā vērtībā</t>
  </si>
  <si>
    <t>52.panta 3.daļas 1.punkts</t>
  </si>
  <si>
    <t>52.panta 3.daļa</t>
  </si>
  <si>
    <t>Nr.1</t>
  </si>
  <si>
    <t>Nr.2</t>
  </si>
  <si>
    <t>52.panta 3.daļas 3.punkts</t>
  </si>
  <si>
    <t>Aizdevumi</t>
  </si>
  <si>
    <t>3.2.1. Aizdevumi, galvojumi un izsniegtie avansi akcionāriem vai dalībniekiem un vadībai (padomes un valdes locekļiem)</t>
  </si>
  <si>
    <t>52.panta 1daļa 3.punkts</t>
  </si>
  <si>
    <t>Aizdevuma atmaksas datums</t>
  </si>
  <si>
    <t>Procentu likme</t>
  </si>
  <si>
    <t>Izsniegšanas datums</t>
  </si>
  <si>
    <t>Nr.</t>
  </si>
  <si>
    <t>Ilgtermiņa</t>
  </si>
  <si>
    <t>Īstermiņa</t>
  </si>
  <si>
    <t>Papildus skaidrojumi par bilances aktīva posteņiem</t>
  </si>
  <si>
    <t>Paskaidrojums, ja kāds aktīvu objekts attiecas uz vairākiem bilances shēmas posteņiem</t>
  </si>
  <si>
    <t>Informācija par ilgtermiņa ieguldījumu vai apgrozāmo līdzekļu ražošanas pašizmaksā iekļauto procentu apmēru</t>
  </si>
  <si>
    <t>28.pants</t>
  </si>
  <si>
    <t>16.pants 5.daļa</t>
  </si>
  <si>
    <t>Posteņa "Ilgtermiņa ieguldījumu pārvērtēšanas rezerve" izmaiņas</t>
  </si>
  <si>
    <t>Posteņa "Ilgtermiņa ieguldījumu pārvērtēšanas rezerve" vērtība pārskata perioda sākumā</t>
  </si>
  <si>
    <t>Posteņa "Ilgtermiņa ieguldījumu pārvērtēšanas rezerve" vērtība pārskata perioda beigās</t>
  </si>
  <si>
    <t>Pamatlīdzekļu vērtība perioda sākumā</t>
  </si>
  <si>
    <t>Pamatlīdzekļu vērtība perioda beigās, ja pārvērtēšana nebūtu veikta</t>
  </si>
  <si>
    <t>Pamatlīdzekļu vērtība perioda beigās, kad pārvērtēšana veikta</t>
  </si>
  <si>
    <t>Nr.3</t>
  </si>
  <si>
    <t>Pamatlīdzekļu pārvērtēšanas rezerves samazinājuma korekcijas</t>
  </si>
  <si>
    <t>52.pants 2.daļa, MK Nr.775 105.punkts</t>
  </si>
  <si>
    <t>Posteņa "Finanšu instrumentu patiesās vērtības rezerve" vērtības izmaiņas pārskata gadā</t>
  </si>
  <si>
    <t>Finanšu instruments</t>
  </si>
  <si>
    <t>Vērtība perioda sākumā</t>
  </si>
  <si>
    <t>Vērtība perioda beigās</t>
  </si>
  <si>
    <t>Starpība</t>
  </si>
  <si>
    <t>52.pants 3.daļa 4.punkts</t>
  </si>
  <si>
    <t>Kopā radniecīgo sabiedrību parādi</t>
  </si>
  <si>
    <t>Kopā asociēto sabiedrību parādi</t>
  </si>
  <si>
    <t>Nr.4</t>
  </si>
  <si>
    <t>Aizņēmuma veids</t>
  </si>
  <si>
    <t>1.2.</t>
  </si>
  <si>
    <t>2.1.</t>
  </si>
  <si>
    <t>2.2.</t>
  </si>
  <si>
    <t>3.1.</t>
  </si>
  <si>
    <t>3.2.</t>
  </si>
  <si>
    <t>5.2.</t>
  </si>
  <si>
    <t>6.1.</t>
  </si>
  <si>
    <t>6.2.</t>
  </si>
  <si>
    <t>7.1.</t>
  </si>
  <si>
    <t>1.1.</t>
  </si>
  <si>
    <t>Aizņēmumi pret obligācijām, kuru samaksas termiņš ilgāks par 5 gadiem</t>
  </si>
  <si>
    <t>Aizņēmumi pret obligācijām, kuri segti ar nodrošinājumu, norādot nodrošinājuma veidu un formu</t>
  </si>
  <si>
    <t>Akcijās pārvēršamie aizņēmumi kuru samaksas termiņš ilgāks par 5 gadiem</t>
  </si>
  <si>
    <t>Akcijās pārvēršamie aizņēmumi, kuri segti ar nodrošinājumu, norādot nodrošinājuma veidu un formu</t>
  </si>
  <si>
    <t>Aizņēmumi no kredītiestādēm, kuru samaksas termiņš ilgāks par 5 gadiem</t>
  </si>
  <si>
    <t>Aizņēmumi no kredītiestādēm, kuri segti ar nodrošinājumu, norādot nodrošinājuma veidu un formu</t>
  </si>
  <si>
    <t>Citi aizņēmumi, kuru samaksas termiņš ilgāks par 5 gadiem</t>
  </si>
  <si>
    <t>Aizņēmumi no radniecīgajām sabiedrībām, kuri segti ar nodrošinājumu, norādot nodrošinājuma veidu un formu</t>
  </si>
  <si>
    <t>Aizņēmumi no asociētajām sabiedrībām, kuru samaksas termiņš ilgāks par 5 gadiem</t>
  </si>
  <si>
    <t>Aizņēmumi no asociētajām sabiedrībām, kuri segti ar nodrošinājumu, norādot nodrošinājuma veidu un formu</t>
  </si>
  <si>
    <t>Maksājamie vekseļi, kuri segti ar nodrošinājumu, norādot nodrošinājuma veidu un formu</t>
  </si>
  <si>
    <t>52.panta 1daļa 5.punkts</t>
  </si>
  <si>
    <t>27.pants 1daļa</t>
  </si>
  <si>
    <t>Parādi piegādātājiem un darbuzņēmējiem, kuri segti ar nodrošinājumu, norādot nodrošinājuma veidu un formu</t>
  </si>
  <si>
    <t xml:space="preserve">No pircējiem saņemtie avansi, kuru segšanas termiņš ilgāks par 5 gadiem pēc bilances datuma </t>
  </si>
  <si>
    <t>No pircējiem saņemtie avansi, kuri segti ar nodrošinājumu, norādot nodrošinājuma veidu un formu</t>
  </si>
  <si>
    <t>Pārējo kreditoru parādi, kuru samaksas termiņš ilgāks par 5 gadiem pēc bilances datuma</t>
  </si>
  <si>
    <t>Pārējie kreditoru parādi, kuri segti ar nodrošinājumu, norādot nodrošinājuma veidu un formu</t>
  </si>
  <si>
    <t>Neizmaksātās dividendes, kuru izmaksas termiņš ilgāks par 5 gadiem pēc bilances datuma</t>
  </si>
  <si>
    <t>Skaidrojums par peļņas vai zaudējumu aprēķinu</t>
  </si>
  <si>
    <t>Finanšu palīdzības sniedzējs</t>
  </si>
  <si>
    <t>Kad saņemts (gads)</t>
  </si>
  <si>
    <t>Summa</t>
  </si>
  <si>
    <t>Saņemšanas mērķis</t>
  </si>
  <si>
    <t>Nosacījumi</t>
  </si>
  <si>
    <t>Pārskata gadā atmaksājamā summa, ja nav izpildīts kāds no nosacījumiem</t>
  </si>
  <si>
    <t>Pārskata gadā</t>
  </si>
  <si>
    <t>Iepriekšējos pārskata periodos</t>
  </si>
  <si>
    <t>Nr.p.k.</t>
  </si>
  <si>
    <t>Ilgtermiņa ieguldījumu objekts</t>
  </si>
  <si>
    <t>Bilances vērtība izslēgšanas brīdī</t>
  </si>
  <si>
    <t>Atsavināšanas ieņēmumi</t>
  </si>
  <si>
    <t>Atsavināšanas izdevumi</t>
  </si>
  <si>
    <t>Bruto ieņēmumi vai izdevumi</t>
  </si>
  <si>
    <t>Peļņa vai zaudējumi no objekta atsavināšanas</t>
  </si>
  <si>
    <t>Ar nepabeigtajiem būvdarbu līgumiem saistītie ieņēmumi un izmaksas</t>
  </si>
  <si>
    <t>Pasūtītājs un līguma Nr.</t>
  </si>
  <si>
    <t>Radušos izmaksu kopsumma</t>
  </si>
  <si>
    <t>Atzīto ieņēmumu kopsumma</t>
  </si>
  <si>
    <t>No pasūtītājiem saņemto avansa maksājumu kopsumma</t>
  </si>
  <si>
    <t>Pasūtītāju aizturēto maksājumu kopsumma par līguma nosacījumu neievērošanu vai nekvalitatīvu darbu izpildi</t>
  </si>
  <si>
    <t xml:space="preserve">Nr.5 </t>
  </si>
  <si>
    <t>Paskaidrojums par peļņas vai zaudējumu aprēķinā iekļautajām ilgtermiņa ieguldījumu vērtības samazinājuma korekcijām, ja tās nav atsevišķi norādītas peļņas vai zaudējumu aprēķinā</t>
  </si>
  <si>
    <t>Bilances vērtība pārskata perioda sākumā</t>
  </si>
  <si>
    <t>Vērtības samazinājums, kas iekļauts peļņas vai zaudējumu aprēķinā</t>
  </si>
  <si>
    <t>Reģistrācijas numurs</t>
  </si>
  <si>
    <t>Atsauces uz finanšu pārskatā norādītajām summām un papildu skaidrojumus par tām</t>
  </si>
  <si>
    <t>55.panta 2.daļa 3.punkts</t>
  </si>
  <si>
    <t>ieguldījuma īpašumi</t>
  </si>
  <si>
    <t>bioloģiskie aktīvi</t>
  </si>
  <si>
    <t>Pārdošanai turēti ilgtermiņa ieguldījumi</t>
  </si>
  <si>
    <t>Atliktā nodokļa saistības</t>
  </si>
  <si>
    <t xml:space="preserve">Grāmatvedis </t>
  </si>
  <si>
    <t>Ārpakalpojuma grāmatvedis</t>
  </si>
  <si>
    <t>Sabiedrības nosaukumu vai komersanta firmu un amata nosaukumu, vārdu un uzvārdu</t>
  </si>
  <si>
    <r>
      <t xml:space="preserve">Naudas plūsmas pārskats sagatavots, pamatdarbības naudas plūsmu nosakot pēc 
</t>
    </r>
    <r>
      <rPr>
        <sz val="11"/>
        <color rgb="FFC00000"/>
        <rFont val="Times New Roman"/>
        <family val="1"/>
      </rPr>
      <t>netiešās metodes.</t>
    </r>
  </si>
  <si>
    <t>Saistību veids</t>
  </si>
  <si>
    <t>zemesgabali, ēkas un inženierbūves</t>
  </si>
  <si>
    <t>Atliktā nodokļa aktīvi</t>
  </si>
  <si>
    <t>Mazākumakcionāru līdzdalības daļa</t>
  </si>
  <si>
    <t>Ieņēmumi vai izmaksas no atliktā nodokļa aktīvu vai saistību atlikumu izmaiņām</t>
  </si>
  <si>
    <t>(klasificēts pēc izdevumu veida)</t>
  </si>
  <si>
    <t>Gatavās produkcijas un nepabeigto ražojumu krājumu izmaiņas</t>
  </si>
  <si>
    <t>Uz pašu ilgtermiņa ieguldījumiem attiecinātās (kapitalizētās) izmaksas</t>
  </si>
  <si>
    <t>Materiālu izmaksas:</t>
  </si>
  <si>
    <t>izejvielu un palīgmateriālu izmaksas</t>
  </si>
  <si>
    <t>pārējās ārējās izmaksas</t>
  </si>
  <si>
    <t>Personāla izmaksas:</t>
  </si>
  <si>
    <t>atlīdzība par darbu</t>
  </si>
  <si>
    <t>pensijas no sabiedrības līdzekļiem</t>
  </si>
  <si>
    <t>valsts sociālās apdrošināšanas obligātās iemaksas</t>
  </si>
  <si>
    <t>pārējās sociālās nodrošināšanas izmaksas</t>
  </si>
  <si>
    <t>Vērtības samazinājuma korekcijas:</t>
  </si>
  <si>
    <t>pamatlīdzekļu un nemateriālo ieguldījumu vērtības samazinājuma korekcijas</t>
  </si>
  <si>
    <t>apgrozāmo līdzekļu vērtības samazinājuma korekcijas, ja tās pārsniedz tādas vērtības norakstījumu summas, kuras attiecīgā sabiedrība uzskata par parastām</t>
  </si>
  <si>
    <t>Ilgtermiņa un īstermiņa finanšu ieguldījumu vērtības samazinājuma korekcijas:</t>
  </si>
  <si>
    <t>Dzīvnieki un augi</t>
  </si>
  <si>
    <t>Dzīvnieki un augi ….</t>
  </si>
  <si>
    <t>MK Nr.775 245., 248., 251., 256., 260.punkts</t>
  </si>
  <si>
    <t xml:space="preserve">Informācija par nelabvēlīgiem vai labvēlīgiem notikumiem, kas neattiecas uz pārskata gadu, bet var būtiski ietekmēt gada pārskata lietotāju novērtējumu attiecībā uz sabiedrības līdzekļiem, saistībām, finansiālo stāvokli, peļņu vai zaudējumiem un naudas plūsmu vai lēmumu pieņemšanu nākotnē </t>
  </si>
  <si>
    <t>KGP</t>
  </si>
  <si>
    <t>Konsolidētais gada pārskats</t>
  </si>
  <si>
    <t>Nozīmīgākie pieņēmumi novērtēšanai patiesajā vērtībā, ja novērtēšanu nevar ticami veikt atbilstoši likuma 37.panta pirmajai daļai un tos novērtē saskaņā ar likuma 14. panta pirmās daļas 10.punktu</t>
  </si>
  <si>
    <t>Patiesā vērtība</t>
  </si>
  <si>
    <t>Grupa</t>
  </si>
  <si>
    <t>Kategorija</t>
  </si>
  <si>
    <t>PZA</t>
  </si>
  <si>
    <t>Patiesās vērtības izmaiņas, kas ietvertas PZA</t>
  </si>
  <si>
    <t>Patiesās vērtības izmaiņas, kas ietvertas postenī "Finanšu instrumentu pārvērtēšanas rezerve"</t>
  </si>
  <si>
    <t>Vērtību kopsumma</t>
  </si>
  <si>
    <t>Būtiski nosacījumi, kas varētu ietekmēt nākotnes naudas plūsmu</t>
  </si>
  <si>
    <t>Skaidrojums par bilances posteņiem - Pasīvs</t>
  </si>
  <si>
    <t>KOPĀ</t>
  </si>
  <si>
    <t>Nekustamie īpašumi</t>
  </si>
  <si>
    <t>Pavisam kopā</t>
  </si>
  <si>
    <t>Pārēji pamatlīdzekļi un inventārs</t>
  </si>
  <si>
    <t>LR likums "Gada pārskatu un konsolidēto gada pārskatu likums", kas stājās spēkā ar 2016.gada 1.janvāri.</t>
  </si>
  <si>
    <t>2015.gada 22.oktobris</t>
  </si>
  <si>
    <t>Finanšu pārskata postenis</t>
  </si>
  <si>
    <t xml:space="preserve">Pārskata gadā aprēķinātās vērtības samazinājuma korekcijas </t>
  </si>
  <si>
    <t>Mazākumakcionāru peļņas vai zaudējumu daļa</t>
  </si>
  <si>
    <t xml:space="preserve">Uzkrātās vērtības samazinājuma korekcijas: </t>
  </si>
  <si>
    <t xml:space="preserve">   pārskata gada sākumā</t>
  </si>
  <si>
    <t xml:space="preserve">   pārskata gada beigās</t>
  </si>
  <si>
    <t>Izsniegtās summas vai galvojuma apmērs</t>
  </si>
  <si>
    <t xml:space="preserve">Atpakaļ saņemtās summas apmērs </t>
  </si>
  <si>
    <t>Parāda atlikums pārskata perioda beigās</t>
  </si>
  <si>
    <t xml:space="preserve">Izmaiņas pārskata periodā </t>
  </si>
  <si>
    <t>Atlikums pārskata perioda beigās</t>
  </si>
  <si>
    <t>Kategorija Nr.1</t>
  </si>
  <si>
    <t>Kategorija Nr.2</t>
  </si>
  <si>
    <t>Kategorija Nr.3</t>
  </si>
  <si>
    <t>Salīdzinot ar iepriekšējo pārskata gadu, sabiedrības lietotās uzskaites un novērtēšanas metodes nav mainītas.</t>
  </si>
  <si>
    <t>Bilance - AKTĪVS</t>
  </si>
  <si>
    <t>Bilance - PASĪVS</t>
  </si>
  <si>
    <t>Bilances un peļņas vai zaudējumu aprēķina posteņos summas norāda pēc uzkrāšanas principa, proti, izdevumus norāda, ņemot vērā to rašanās laiku, nevis naudas saņemšanas vai izdošanas laiku. Ar pārskata gadu saistītos izdevumus norāda neatkarīgi no maksājuma vai rēķina saņemšanas datuma. Izmaksas saskaņo ar ieņēmumiem attiecīgajos pārskata periodos.</t>
  </si>
  <si>
    <r>
      <rPr>
        <sz val="11"/>
        <rFont val="Times New Roman"/>
        <family val="1"/>
      </rPr>
      <t xml:space="preserve">Bilances un peļņas vai zaudējumu aprēķina posteņos summas norāda pēc uzkrāšanas principa, proti, ieņēmumus norāda, ņemot vērā to rašanās laiku, nevis naudas saņemšanas vai izdošanas laiku. Ar pārskata gadu saistītos ieņēmumus norāda neatkarīgi no maksājuma vai rēķina saņemšanas datuma. </t>
    </r>
    <r>
      <rPr>
        <sz val="11"/>
        <color rgb="FFC00000"/>
        <rFont val="Times New Roman"/>
        <family val="1"/>
      </rPr>
      <t xml:space="preserve">
</t>
    </r>
    <r>
      <rPr>
        <sz val="11"/>
        <rFont val="Times New Roman"/>
        <family val="1"/>
      </rPr>
      <t/>
    </r>
  </si>
  <si>
    <t>Veikta posteņu pārklasifikācija saskaņā ar LR likumu "Gada pārskatu un konsolidēto gada pārskatu likums", kas stājās spēkā 01.01.2016. un ar kuru zaudēja spēku LR likums "Gada pārskatu likums".</t>
  </si>
  <si>
    <t>Rindas kods VID EDS</t>
  </si>
  <si>
    <t>SIA</t>
  </si>
  <si>
    <t>Saīsināti</t>
  </si>
  <si>
    <t>Sabiedrība ar ierobežotu atbildību</t>
  </si>
  <si>
    <t>MK Nr.775 145.3.punkts</t>
  </si>
  <si>
    <t>MK Nr.775 145.2.punkts</t>
  </si>
  <si>
    <t>MK Nr.775 87.punkts (grozijumi 27.01.2017.)</t>
  </si>
  <si>
    <r>
      <rPr>
        <b/>
        <sz val="10.5"/>
        <color theme="1"/>
        <rFont val="Times New Roman"/>
        <family val="1"/>
        <charset val="186"/>
      </rPr>
      <t xml:space="preserve">22.12.2015 MK not.Nr.775 
</t>
    </r>
    <r>
      <rPr>
        <sz val="10.5"/>
        <color theme="1"/>
        <rFont val="Times New Roman"/>
        <family val="1"/>
        <charset val="186"/>
      </rPr>
      <t xml:space="preserve">
48. Piemērojot likuma 12. panta otrās </t>
    </r>
    <r>
      <rPr>
        <i/>
        <sz val="10"/>
        <color theme="1"/>
        <rFont val="Times New Roman"/>
        <family val="1"/>
        <charset val="186"/>
      </rPr>
      <t>(Ja pārskata gadā atklātas būtiskas iepriekšējo gadu kļūdas vai mainīta grāmatvedības politika, attiecīgo iepriekšējā pārskata gada skaitli koriģē)</t>
    </r>
    <r>
      <rPr>
        <sz val="10.5"/>
        <color theme="1"/>
        <rFont val="Times New Roman"/>
        <family val="1"/>
        <charset val="186"/>
      </rPr>
      <t xml:space="preserve"> un trešās daļas </t>
    </r>
    <r>
      <rPr>
        <i/>
        <sz val="10"/>
        <color theme="1"/>
        <rFont val="Times New Roman"/>
        <family val="1"/>
        <charset val="186"/>
      </rPr>
      <t>(Par katru gadījumu, kad skaitļi nav bijuši savstarpēji salīdzināmi vai veiktas iepriekšējo pārskata gadu skaitļu korekcijas, sniedz skaidrojumu finanšu pārskata pielikumā)</t>
    </r>
    <r>
      <rPr>
        <sz val="10.5"/>
        <color theme="1"/>
        <rFont val="Times New Roman"/>
        <family val="1"/>
        <charset val="186"/>
      </rPr>
      <t xml:space="preserve"> prasības, sabiedrība finanšu pārskata pielikumā sniedz šādu informāciju par konstatētajām iepriekšējo gadu būtiskām kļūdām un to labojumiem:
48.1. kļūdas būtība (piemēram, matemātiska kļūda, grāmatvedības politikas kļūda, neuzmanības kļūda, kļūdaina faktu interpretācija, krāpšanas gadījums);
48.2. ar kļūdas labojumu saistīto korekciju summas, kas attiecas uz iepriekšējiem pārskata gadiem, ciktāl tās iespējams noteikt (tai skaitā kļūdas labojuma ietekme uz peļņu pirms uzņēmumu ienākuma nodokļa, uzņēmumu ienākuma nodokli un peļņu);
48.3. ja kļūdas ietekmes noteikšana atbilstoši šo noteikumu 47.1. apakšpunktam (ciktāl tas iespējams, nosaka kļūdas ietekmi uz attiecīgo iepriekšējo gadu finanšu pārskatu posteņu rādītājiem un tās kopējo ietekmi) uz kāda konkrēta iepriekšējā gada finanšu pārskata rādītājiem nav iespējama, – informācija par apstākļiem, kas izraisījuši šo situāciju, un datums, sākot ar kuru veikta kļūdas kopējās ietekmes aprēķināšana.</t>
    </r>
  </si>
  <si>
    <t>Korekciju summas, kas attiecas uz pārskata gadu un iepriekšējiem gadiem</t>
  </si>
  <si>
    <t>Uzkrājumus pārskata katrā bilances datumā. Ja turpmāku notikumu ietekmē mainās apstākļi, kas bija par pamatu līdzšinējam uzkrājumu novērtējumam, vai ir iegūta jauna informācija, sabiedrība maina grāmatvedības aplēsi un koriģē (palielina vai samazina) attiecīgo uzkrājumu summu. Ja vairs netiek izpildīti attiecīgo uzkrājumu atzīšanas nosacījumi, tos izslēdz.</t>
  </si>
  <si>
    <t>Bilances vērtība pārskata perioda beigās</t>
  </si>
  <si>
    <t>Skaidrojums par atkāpšanos no kāda no likumā noteiktajiem finanšu pārskata posteņu atzīšanas, novērtēšanas un norādīšanas principiem vai noteikumiem</t>
  </si>
  <si>
    <t>Informācija par operatīvo nomu (sniedz gan nomnieks, gan iznomātājs)</t>
  </si>
  <si>
    <t>Bilances vērtība:</t>
  </si>
  <si>
    <t>Iegādes izmaksas:</t>
  </si>
  <si>
    <t>Norāda par kādu bilances posteni tiks sniegta informācija</t>
  </si>
  <si>
    <t>Kopā:</t>
  </si>
  <si>
    <t>(Informācija par bilances posteņiem “Aizdevumi akcionāriem vai dalībniekiem un vadībai”/ “Īstermiņa  aizdevumi akcionāriem vai dalībniekiem un vadībai”)</t>
  </si>
  <si>
    <t>Amata grupa</t>
  </si>
  <si>
    <t>(Informācija par bilances posteni “Pārējie aizdevumi un citi ilgtermiņa debitori”)</t>
  </si>
  <si>
    <t>(Informācija par bilances posteni “Aizdevumi radniecīgajām sabiedrībām”)</t>
  </si>
  <si>
    <t>(Informācija par bilances posteni “Aizdevumi asociētajām sabiedrībām”)</t>
  </si>
  <si>
    <t>(Informācija par bilances posteni “Ilgtermiņa ieguldījumu pārvērtēšanas rezerve”)</t>
  </si>
  <si>
    <t>Paskaidrojums par piemērojamo nodokļu aplikšanas kārtību (ja tāda ir)</t>
  </si>
  <si>
    <t>(Informācija par bilances posteni “Finanšu instrumentu patiesās vērtības rezerve”)</t>
  </si>
  <si>
    <t>Ilgtermiņa ieguldījumu objekts Nr.3</t>
  </si>
  <si>
    <t>Ilgtermiņa ieguldījumu objekts Nr.4</t>
  </si>
  <si>
    <t>Aplēsto gaidāmo zaudējumu kopsumma (ja tāda ir)</t>
  </si>
  <si>
    <t>Postenis no kura veikta pārklasifikācija</t>
  </si>
  <si>
    <t>Postenis uz kuru veikta pārklasifikācija</t>
  </si>
  <si>
    <r>
      <t xml:space="preserve">Ja nekustamā īpašuma objekti pārvērtēti, norāda, vai vērtības izmaiņu pamatā ir sertificēta nekustamā īpašuma vērtētāja sniegtais atzinums </t>
    </r>
    <r>
      <rPr>
        <i/>
        <sz val="11"/>
        <color rgb="FFFF0000"/>
        <rFont val="Times New Roman"/>
        <family val="1"/>
      </rPr>
      <t>(norāda vērtētāja nosaukumu, identifikācijas datus, sertifikāta Nr. un vērtēšanas datumu).</t>
    </r>
  </si>
  <si>
    <t xml:space="preserve">Summa pārskata perioda sākumā </t>
  </si>
  <si>
    <t>Paskaidrojums par piemērojamo nodokļu aplikšanas kārtību (ja tāda ir) par katru pārvērtēto pamatlīdzekļu uzskaites grupu</t>
  </si>
  <si>
    <t>Novērtēšanas datums</t>
  </si>
  <si>
    <t>Novērtēšanas laikposms (ja visa pamatlīdzekļu grupa tiek pārvērtēta pakāpeniski)</t>
  </si>
  <si>
    <t>Papildus sniegtā informācija, ja tāda ir:</t>
  </si>
  <si>
    <r>
      <t>Izmaksas, kas saistītas ar nomātā īpašuma ilgtermiņa uzlabojumiem, tiek kapitalizētas un atspoguļotas ilgtermiņa ieguldījumu sastāvā. Norakstāmā vērtība šādiem ieguldījumiem</t>
    </r>
    <r>
      <rPr>
        <sz val="11"/>
        <color rgb="FFC00000"/>
        <rFont val="Times New Roman"/>
        <family val="1"/>
      </rPr>
      <t xml:space="preserve"> tiek aprēķināta visā atlikušajā nomas periodā, izmantojot lineāro metodi. </t>
    </r>
  </si>
  <si>
    <t xml:space="preserve">Ilgtermiņa finanšu ieguldījumi bilancē tiek uzrādīti to neto vērtībā, no ieguldījumu sākotnējās vērtības atskaitot norakstāmo vērtības daļu, kas attiecas uz pārskata gadu un tiek iekļauta attiecīgā gada peļņas vai zaudējumu aprēķina izmaksās. </t>
  </si>
  <si>
    <t>Norāda skaidri zināmās saistību summas pret piegādātājiem un darbuzņēmējiem par pārskata gadā saņemtajām precēm vai pakalpojumiem, par kurām bilances datumā vēl nav saņemts attiecīgs norēķinu dokuments (rēķins). Saistību summas aprēķina, pamatojoties uz attiecīgajā līgumā noteikto cenu un faktisko preču vai pakalpojumu saņemšanu apliecinošiem dokumentiem.</t>
  </si>
  <si>
    <t>Postenī uzskaita arī aplēstās saistību summas pret darbiniekiem par pārskata gadā uzkrātajām neizmantotām atvaļinājumu dienām sabiedrības grāmatvedībā, iekļaujot darba devēja valsts sociālās apdrošināšanas obligātās iemaksas.</t>
  </si>
  <si>
    <t>EDS</t>
  </si>
  <si>
    <t>Elektroniskā deklarēšanās sistēma</t>
  </si>
  <si>
    <t>Akreditīvi</t>
  </si>
  <si>
    <t>Sabiedrībai nav tās darbībai būtisku nomas vai īres līgumu.</t>
  </si>
  <si>
    <t>Sabiedrībai nav saistību pensijām.</t>
  </si>
  <si>
    <t>Pret Sabiedrību vērsta tiesvedība prasībai EUR xxx apmērā, saistībā ar nekustama īpašuma robežu pārbaudi un robežu noteikšanu u.tml. Nākamā tiesas sēde nozīmēta 201x.gadā. Iespējamās saistības nav iekļautas sabiedrības pārskata gada izmaksās, uzkrājumi nav veidoti.</t>
  </si>
  <si>
    <t xml:space="preserve">Sabiedrībai nav bilancē neiekļautu  finansiālo saistību, sniegto garantiju un citu iespējamu 
saistību. </t>
  </si>
  <si>
    <t>Iepriekšējais pārskata periods</t>
  </si>
  <si>
    <t>Darījuma veids</t>
  </si>
  <si>
    <t>Dators portatīvais</t>
  </si>
  <si>
    <t>Automašīna HONDA</t>
  </si>
  <si>
    <t>Nav papildus skaidrojuma par finanšu pārskatā norādītajām summām.</t>
  </si>
  <si>
    <t>Sabiedrība nav savu akciju vai daļu turētāja.</t>
  </si>
  <si>
    <t>Sabiedrībai nav filiāles un pārstāvniecības ārvalstīs.</t>
  </si>
  <si>
    <t xml:space="preserve">Pārskata gadā sabiedrība nav veikusi pasākumus pētniecības un attīstības jomā. </t>
  </si>
  <si>
    <r>
      <t>Pamatlīdzekli, kura vērtība ir būtiski lielāka par tā sākotnējo vērtību vai novērtējumu iepriekšējā gada bilancē, var pārvērtēt atbilstoši augstākai vērtībai, ja var pieņemt, ka vērtības paaugstinājums būs ilgstošs.</t>
    </r>
    <r>
      <rPr>
        <sz val="11"/>
        <rFont val="Times New Roman"/>
        <family val="1"/>
      </rPr>
      <t/>
    </r>
  </si>
  <si>
    <r>
      <rPr>
        <sz val="11"/>
        <rFont val="Times New Roman"/>
        <family val="1"/>
      </rPr>
      <t xml:space="preserve">Pamatlīdzekļu pārvērtēšanas gadījumā izveidotā iltermiņa ieguldījumu pārvērtēšanas rezerve tiek samazināta, ja pārvērtētais pamatlīdzekļu objekts ir atsavināts, likvidēts vai tā vērtības palielināšanai vairs nav pamata. </t>
    </r>
    <r>
      <rPr>
        <sz val="11"/>
        <color rgb="FFC00000"/>
        <rFont val="Times New Roman"/>
        <family val="1"/>
      </rPr>
      <t xml:space="preserve">Sabiedrība samazina pārvērtēšanas rezervi arī tad, ja tā aprēķina pārvērtētā pamatlīdzekļu objekta ikgadējo nolietojumu. </t>
    </r>
    <r>
      <rPr>
        <sz val="11"/>
        <rFont val="Times New Roman"/>
        <family val="1"/>
      </rPr>
      <t>Pārvērtēšanas rezerves samazinājumu ietver peļņas vai zaudējumu aprēķinā kā ieņēmumus tajā pārskata gadā, kurā šāds samazinājums veikts.</t>
    </r>
  </si>
  <si>
    <t>34.panta</t>
  </si>
  <si>
    <t xml:space="preserve">Debitoru parādus, kuru saņemšana tiek apšaubīta, novērtē atbilstoši neto vērtībai.
Ja rodas šaubas par pārskata gadā vai iepriekšējos pārskata gados atzīta debitoru parāda atgūšanu, kārtējā pārskata gadā apšaubāmās summas apmērā veido uzkrājumus nedrošiem parādiem, vienlaikus iekļaujot attiecīgo summu kā izmaksas peļņas vai zaudējumu aprēķinā. </t>
  </si>
  <si>
    <r>
      <rPr>
        <sz val="11"/>
        <rFont val="Times New Roman"/>
        <family val="1"/>
      </rPr>
      <t>Sabiedrība veido uzkrājumus</t>
    </r>
    <r>
      <rPr>
        <sz val="11"/>
        <color rgb="FFFF0000"/>
        <rFont val="Times New Roman"/>
        <family val="1"/>
        <charset val="186"/>
      </rPr>
      <t xml:space="preserve">: </t>
    </r>
    <r>
      <rPr>
        <sz val="11"/>
        <color rgb="FFC00000"/>
        <rFont val="Times New Roman"/>
        <family val="1"/>
      </rPr>
      <t>zaudējumiem saistībā ar tiesvedību procesiem; izsniegtajām garantijām;  ja saskaņā ar tiesību aktu sabiedrībai saistībā ar pārskata gadā vai kādā no iepriekšējiem pārskata gadiem ekspluatācijā nodotu pamatlīdzekli ir pienākums veikt šā pamatlīdzekļa demontāžu un izvietošanas vietas atjaunošanu laikā, kad šis pamatlīdzeklis tiks izņemts no ekspluatācijas, lai izpildītu noteiktās dabas aizsardzības prasības u.c.</t>
    </r>
  </si>
  <si>
    <t>Ārvalstu valūtas naudas atlikumi, avansu, aizdevumu vai aizņēmumu atlikumi, kā arī citi debitoru vai kreditoru parādu atlikumi, kas saņemami vai maksājami ārvalstu valūtās, bilancē norādīti, tos pārrēķinot euro saskaņā ar grāmatvedībā izmantojamo ārvalstu valūtas kursu, kas ir spēkā bilances datumā (dienas beigās).</t>
  </si>
  <si>
    <t>Sabiedrībai nav darījumu ārvalstu valūtās, kurām nav Eiropas Centrālās bankas publicētā euro atsauces kursa.</t>
  </si>
  <si>
    <t>Sabiedrībai nav papildus informācijas, kas nepieciešama skaidra un patiesa priekšstata gūšanai.</t>
  </si>
  <si>
    <t>Sabiedrībai nav galvojumi un garantijas.</t>
  </si>
  <si>
    <t>Sabiedrībai nav aktīvu, kas būtu ieķīlāti vai citādi apgrūtināti.</t>
  </si>
  <si>
    <r>
      <rPr>
        <sz val="11"/>
        <rFont val="Times New Roman"/>
        <family val="1"/>
        <charset val="186"/>
      </rPr>
      <t xml:space="preserve">Ķīlas numurs: </t>
    </r>
    <r>
      <rPr>
        <sz val="11"/>
        <color rgb="FFC00000"/>
        <rFont val="Times New Roman"/>
        <family val="1"/>
        <charset val="186"/>
      </rPr>
      <t xml:space="preserve">xxxxx (ja vēlas norādīt, lai pašiem būtu vieglāk identificēt).
</t>
    </r>
    <r>
      <rPr>
        <sz val="11"/>
        <rFont val="Times New Roman"/>
        <family val="1"/>
        <charset val="186"/>
      </rPr>
      <t>Ķīlas ņēmējs:</t>
    </r>
    <r>
      <rPr>
        <sz val="11"/>
        <color rgb="FFC00000"/>
        <rFont val="Times New Roman"/>
        <family val="1"/>
        <charset val="186"/>
      </rPr>
      <t xml:space="preserve"> </t>
    </r>
    <r>
      <rPr>
        <sz val="11"/>
        <color rgb="FFC00000"/>
        <rFont val="Times New Roman"/>
        <family val="1"/>
      </rPr>
      <t>Latvijas</t>
    </r>
    <r>
      <rPr>
        <sz val="11"/>
        <color rgb="FFC00000"/>
        <rFont val="Times New Roman"/>
        <family val="1"/>
        <charset val="186"/>
      </rPr>
      <t xml:space="preserve"> komercbanka.
</t>
    </r>
    <r>
      <rPr>
        <sz val="11"/>
        <rFont val="Times New Roman"/>
        <family val="1"/>
        <charset val="186"/>
      </rPr>
      <t xml:space="preserve">Nodrošinātā prasījuma maksimālā summa: </t>
    </r>
    <r>
      <rPr>
        <sz val="11"/>
        <color rgb="FFC00000"/>
        <rFont val="Times New Roman"/>
        <family val="1"/>
        <charset val="186"/>
      </rPr>
      <t>EUR xxxx.</t>
    </r>
    <r>
      <rPr>
        <sz val="11"/>
        <rFont val="Times New Roman"/>
        <family val="1"/>
      </rPr>
      <t xml:space="preserve">
Ieķīlātās mantas apraksts:</t>
    </r>
    <r>
      <rPr>
        <sz val="11"/>
        <color rgb="FFC00000"/>
        <rFont val="Times New Roman"/>
        <family val="1"/>
      </rPr>
      <t xml:space="preserve"> visa komercķīlas devēja manta kā lietu kopība uz ieķīlāšanas brīdi, kā arī lietu kopības nākamās sastāvdaļas, izņemot sešas lauksaimniecības tehnikas vienības.
</t>
    </r>
    <r>
      <rPr>
        <sz val="11"/>
        <rFont val="Times New Roman"/>
        <family val="1"/>
      </rPr>
      <t>Cita informācija</t>
    </r>
    <r>
      <rPr>
        <sz val="11"/>
        <color rgb="FFC00000"/>
        <rFont val="Times New Roman"/>
        <family val="1"/>
      </rPr>
      <t>: Komercķīlas ņēmējam ir tiesības pārdot ieķīlāto mantu bez izsoles. 
Aizliegts atkārtoti ieķīlāt komercķīlas priekšmetu.</t>
    </r>
  </si>
  <si>
    <t>Sabiedrībai nav akreditīvu.</t>
  </si>
  <si>
    <t>LR kredītiestādes eksporta akreditīvs, uz 31.12.201x. piešķirto limitu kopsummā 
EUR xxx.</t>
  </si>
  <si>
    <t>Sabiedrībai nav saistību pret radniecīgajiem un asociētajiem uzņēmumiem.</t>
  </si>
  <si>
    <t>Sabiedrībai nav saistību, kas varētu rasties konkrēta pagātnes notikuma sakarā.</t>
  </si>
  <si>
    <t>Sabiedrība nesniedz operatīvās nomas pakalpojumus un sabiedrībai nav noslēgtu operatīvās nomas līgumu.</t>
  </si>
  <si>
    <t>Sabiedrība nesniedz finanšu nomas pakalpojumus un sabiedrībai nav noslēgtu finanšu nomas līgumu.</t>
  </si>
  <si>
    <t>Sabiedrība nesniedz atgriezeniskās nomas pakalpojumus un sabiedrībai nav noslēgtu atgriezeniskās nomas līgumu.</t>
  </si>
  <si>
    <t>Pēc korekcijas</t>
  </si>
  <si>
    <t>Korekcijas summa</t>
  </si>
  <si>
    <t>tāpēc pārskata periodā veikta šo notikumu ietekmes un kļūdas korekcija, saskaņā ar 22.12.2015. MK noteikumu Nr. 775 "Gada pārskatu un konsolidēto gada pārskatu likuma piemērošanas noteikumi" 3.4.nodaļā noteiktajām prasībām. Ietekme uz pārskata perioda rādītājiem ir šāda:</t>
  </si>
  <si>
    <t>Summa pārskata gada sākumā</t>
  </si>
  <si>
    <t>URVN</t>
  </si>
  <si>
    <t>Uzņēmējdarbības riska valsts nodeva</t>
  </si>
  <si>
    <t>Objekts vai pamatlīdzekļu grupa vai postenis</t>
  </si>
  <si>
    <t>Pārklasificētā summa</t>
  </si>
  <si>
    <t>Finansēšanas darbības naudas plūsmas postenis “Izdevumi nomāta pamatlīdzekļa izpirkumam”</t>
  </si>
  <si>
    <t>Finansēšanas darbības naudas plūsmas postenis “Izdevumi aizņēmumu atmaksāšanai”</t>
  </si>
  <si>
    <t>Pārskata gadā sabiedrība nav izmantojusi finanšu instrumentus.</t>
  </si>
  <si>
    <r>
      <t xml:space="preserve">Ja pamatlīdzekļu objekti pārvērtēti, norāda, kas pamato vērtības izmaiņas; ja t.i. sertificēts vērtētāja sniegtais atzinums </t>
    </r>
    <r>
      <rPr>
        <i/>
        <sz val="11"/>
        <color rgb="FFFF0000"/>
        <rFont val="Times New Roman"/>
        <family val="1"/>
      </rPr>
      <t>(norāda vērtētāja nosaukumu, identifikācijas datus, sertifikāta Nr. un vērtēšanas datumu).</t>
    </r>
  </si>
  <si>
    <t>Pasūtītājs Nr.1
Līgums Nr. 001</t>
  </si>
  <si>
    <t>Informācija par iepriekšējā pārskata perioda posteņu pārklasifikāciju</t>
  </si>
  <si>
    <t>700, 770</t>
  </si>
  <si>
    <t>Notikuma veids, apraksts</t>
  </si>
  <si>
    <t>Procentu maksājumi un tamlīdzīgas izmaksas: b) citām personām</t>
  </si>
  <si>
    <t>Meitas sabiedrības parādi</t>
  </si>
  <si>
    <t>Preču zudumi</t>
  </si>
  <si>
    <t>Pārējie saimnieciskās darbības izdevumi</t>
  </si>
  <si>
    <t>Samaksātās soda naudas</t>
  </si>
  <si>
    <t>Izdevumi aizņēmuma atmaksāšanai par krājumiem</t>
  </si>
  <si>
    <t>Sabiedrība ne pārskata gadā, ne arī iepriekšējos pārskata gados nav saņēmusi finanšu palīdzību.</t>
  </si>
  <si>
    <t>Sabiedrībai nav ieņēmumu posteņu, kas nepārprotami atšķiras no sabiedrības parastās darbības.</t>
  </si>
  <si>
    <t>Sabiedrībai nav izdevumu posteņu, kas nepārprotami atšķiras no sabiedrības parastās darbības.</t>
  </si>
  <si>
    <t>Atbilstoši darījuma ekonomiskajai būtībai un šī finanšu pārskata pielikuma grāmatvedības politikas x.punktā aprakstītajam, pārskata gadā saņemtā nesaņemto ieņēmumu jeb zaudējumu kompensācija iekļauta peļņas vai zaudējumu aprēķina postenī "Neto apgrozījums no citiem pamatdarbības veidiem" kopā EUR xx, t.sk. no Latvijas Republikas Satiksmes ministrijas ir EUR xx un no citām pašvaldībām saņemtā zaudējumu kompensācija ir EUR xx.</t>
  </si>
  <si>
    <t>Peļņas vai zaudējumu aprēķina postenī "Pārējie saimnieciskās darbības izdevumi" ir iekļauti zaudējumi no ilgtermiņa ieguldījumu - zemes un ēku - pārvērtēšanas EUR xx apmērā.</t>
  </si>
  <si>
    <t>Kompensāciju par zaudējumiem un izdevumiem, kas saistīti ar sabiedriskā transporta pakalpojumu pasūtījuma līguma izpildi peļņas vai zaudējumu aprēķinā uzrāda  postenī "Neto apgrozījums no citiem pamatdarības veidiem".  Kompensācija tiek aprēķināta pamatojoties  uz Ministru kabineta noteikumiem Nr. 435 "Kārtība, kādā nosaka un kompensē ar sabiedriskā transporta pakalpojumu sniegšanu saistītos zaudējumu un izdevumus un nosaka sabiedriskā transporta pakalpojumu tarifu". Saņemtāsa zaudējumu kompensācijas ieņēmumos tiek atzītas to saņemšanas brīdī.</t>
  </si>
  <si>
    <t>Sabiedrība ne pārskata gadā, ne arī iepriekšējos pārskata gados nav saņēmusi ziedojumus un dāvinājumus, kas ir būtiski novērtējot sabiedrības saimnieciskās darbību.</t>
  </si>
  <si>
    <t>Valūtas kursa svārstības un valūtas konvertācijas darījumi</t>
  </si>
  <si>
    <t>Darbības veids</t>
  </si>
  <si>
    <t>Līzingi</t>
  </si>
  <si>
    <t>Valsts un ES institūciju atbalsts</t>
  </si>
  <si>
    <t>Saistītās puses</t>
  </si>
  <si>
    <t>Sabiedrība gūto peļņu vai radušos zaudējumus no ārvalstu valūtas kursu svārstībām peļņas vai zaudējumu aprēķinā norāda neto vērtībā, kuru aprēķina kā starpību starp ieņēmumiem un izdevumiem, kas radušies pārskata gadā ārvalstu valūtas kursu svārstību dēļ.</t>
  </si>
  <si>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</si>
  <si>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</si>
  <si>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</si>
  <si>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</si>
  <si>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rPr>
        <sz val="11"/>
        <color rgb="FF00B0F0"/>
        <rFont val="Times New Roman"/>
        <family val="1"/>
        <charset val="186"/>
      </rPr>
      <t>Pārskata gadā</t>
    </r>
    <r>
      <rPr>
        <sz val="11"/>
        <rFont val="Times New Roman"/>
        <family val="1"/>
        <charset val="186"/>
      </rPr>
      <t xml:space="preserve"> objekta ražošanas pašizmaksā iekļauto aizņēmuma procentu summa </t>
    </r>
  </si>
  <si>
    <r>
      <t xml:space="preserve">Vērtības palielinājumi, ieskaitot uzlabojumus </t>
    </r>
    <r>
      <rPr>
        <sz val="11"/>
        <color rgb="FF00B0F0"/>
        <rFont val="Times New Roman"/>
        <family val="1"/>
        <charset val="186"/>
      </rPr>
      <t>pārskata gadā</t>
    </r>
  </si>
  <si>
    <r>
      <t>Informācija par peļņu vai zaudējumiem no ilgtermiņa ieguldījumu objektu atsavināšanas</t>
    </r>
    <r>
      <rPr>
        <b/>
        <sz val="11"/>
        <color rgb="FFFF0000"/>
        <rFont val="Times New Roman"/>
        <family val="1"/>
        <charset val="186"/>
      </rPr>
      <t xml:space="preserve"> </t>
    </r>
    <r>
      <rPr>
        <b/>
        <sz val="11"/>
        <color rgb="FF00B0F0"/>
        <rFont val="Times New Roman"/>
        <family val="1"/>
        <charset val="186"/>
      </rPr>
      <t>un likvidācijas</t>
    </r>
  </si>
  <si>
    <r>
      <t xml:space="preserve">Informācija par atgriezenisko nomu </t>
    </r>
    <r>
      <rPr>
        <b/>
        <i/>
        <sz val="11"/>
        <color rgb="FF00B0F0"/>
        <rFont val="Times New Roman"/>
        <family val="1"/>
        <charset val="186"/>
      </rPr>
      <t>(sniedz gan nomnieks, gan iznomātājs)</t>
    </r>
  </si>
  <si>
    <t>Par finanšu nomu ir uzskatāms arī aktīva īres līgums ar izpirkuma tiesībām, kurā iekļauts noteikums, kas īrētājam dod iespēju, izpildot noteiktus nosacījumus, iegūt aktīva īpašuma tiesības.</t>
  </si>
  <si>
    <t>Saistības pret līzinga devēju, kas nav kredītiestādes, tiek uzrādītas finanšu pārskata Bilance pasīva atbilstošos ilgtermiņa un īstermiņa posteņos "Citi azņēmumi".</t>
  </si>
  <si>
    <r>
      <t>Procentu ieņēmumi tiek atzīti</t>
    </r>
    <r>
      <rPr>
        <sz val="11"/>
        <color rgb="FFC00000"/>
        <rFont val="Times New Roman"/>
        <family val="1"/>
        <charset val="186"/>
      </rPr>
      <t>, pamatojoties uz proporcionālu laika sadalījumu, ņemot vērā aktīvu faktisko ienesīgumu.</t>
    </r>
  </si>
  <si>
    <r>
      <rPr>
        <i/>
        <sz val="11"/>
        <rFont val="Times New Roman"/>
        <family val="1"/>
      </rPr>
      <t xml:space="preserve">Saistīto pušu darījums </t>
    </r>
    <r>
      <rPr>
        <sz val="11"/>
        <rFont val="Times New Roman"/>
        <family val="1"/>
        <charset val="186"/>
      </rPr>
      <t xml:space="preserve">ir resursu, pakalpojumu vai pienākumu nodošana starp pārskatu sniedzēju uzņēmumu un saistīto pusi neatkarīgi no tā, vai tiek ņemta maksa. 
</t>
    </r>
    <r>
      <rPr>
        <i/>
        <sz val="11"/>
        <rFont val="Times New Roman"/>
        <family val="1"/>
      </rPr>
      <t>Kontrole</t>
    </r>
    <r>
      <rPr>
        <sz val="11"/>
        <rFont val="Times New Roman"/>
        <family val="1"/>
        <charset val="186"/>
      </rPr>
      <t xml:space="preserve"> ir spēja noteikt uzņēmuma finanšu un pamatdarbības politiku tā, lai gūtu labumus no tā darbības. 
</t>
    </r>
    <r>
      <rPr>
        <i/>
        <sz val="11"/>
        <rFont val="Times New Roman"/>
        <family val="1"/>
      </rPr>
      <t>Kopīga kontrole</t>
    </r>
    <r>
      <rPr>
        <sz val="11"/>
        <rFont val="Times New Roman"/>
        <family val="1"/>
        <charset val="186"/>
      </rPr>
      <t xml:space="preserve"> ir ar līgumu noteikta saimnieciskās darbības kontroles savstarpēja dalīšana. 
</t>
    </r>
    <r>
      <rPr>
        <i/>
        <sz val="11"/>
        <rFont val="Times New Roman"/>
        <family val="1"/>
      </rPr>
      <t xml:space="preserve">Galvenais vadības personāls </t>
    </r>
    <r>
      <rPr>
        <sz val="11"/>
        <rFont val="Times New Roman"/>
        <family val="1"/>
        <charset val="186"/>
      </rPr>
      <t xml:space="preserve">ir tās personas, kuras tieši vai netieši ir pilnvarotas un atbildīgas par uzņēmuma darbības plānošanu, vadīšanu un kontroli, ieskaitot jebkuru šā uzņēmuma direktoru (vai nu izpilddirektoru, vai citus). 
</t>
    </r>
    <r>
      <rPr>
        <i/>
        <sz val="11"/>
        <rFont val="Times New Roman"/>
        <family val="1"/>
      </rPr>
      <t>Būtiska ietekme</t>
    </r>
    <r>
      <rPr>
        <sz val="11"/>
        <rFont val="Times New Roman"/>
        <family val="1"/>
        <charset val="186"/>
      </rPr>
      <t xml:space="preserve"> ir tiesības piedalīties uzņēmuma finansiālās un pamatdarbības politikas lēmumu pieņemšanā, bet tā nenozīmē kontroli pār šo politiku. Būtisku ietekmi var iegūt ar akciju īpašumtiesību, statūtu vai līguma palīdzību. </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</si>
  <si>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</si>
  <si>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</si>
  <si>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</si>
  <si>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Parādi par preču un pakalpojumu piegādi</t>
  </si>
  <si>
    <t>Aizņēmums</t>
  </si>
  <si>
    <r>
      <rPr>
        <sz val="11"/>
        <rFont val="Times New Roman"/>
        <family val="1"/>
      </rPr>
      <t>Uzkrājumus veido tikai tad, ja:
    - sabiedrībai saistībā ar konkrētu pagātnes notikumu ir pašreizējs pienākums nākamajos
      pārskata gados izdarīt par labu citai personai zināmas darbības, kuru pamats ir tiesību 
      akts, līgums vai prakses radīts pienākums;</t>
    </r>
    <r>
      <rPr>
        <sz val="11"/>
        <color rgb="FFFF0000"/>
        <rFont val="Times New Roman"/>
        <family val="1"/>
      </rPr>
      <t xml:space="preserve">
  </t>
    </r>
    <r>
      <rPr>
        <sz val="11"/>
        <rFont val="Times New Roman"/>
        <family val="1"/>
      </rPr>
      <t xml:space="preserve"> - sagaidāms, ka šo pienākuma izpildei būs nepieciešama saimnieciskos labumus ietverošu
     resursu aizplūde un sabiedrība spēj ticami novērtēt (aplēst) pienākuma izpildei 
     nepieciešamo summu.</t>
    </r>
  </si>
  <si>
    <t>Nomu klasificē par finanšu nomu, ja tā pēc būtības nodod nomniekam visus īpašuma tiesībām raksturīgos riskus un atlīdzības un ja tā atbilst vismaz vienam no šādiem nosacījumiem:
 - nomātā aktīva īpašuma tiesības tiks nodotas nomniekam līdz nomas termiņa beigām;
 - nomas termiņš ietver būtiski lielāko daļu no aktīva lietderīgās lietošanas laika pat tad, ja
   īpašuma tiesības netiek nodotas;
 - iznomātie aktīvi ir tik specifiski, ka tos, būtiski nepārveidojot, ir tiesīgs lietot tikai nomnieks.</t>
  </si>
  <si>
    <t>Līzinga maksājumi tiek sadalīti starp pamatsummas atmaksu un finanšu izdevumiem. Finanšu izdevumi tiek tūlītēji uzrādīti peļņas vai zaudējumu aprēķinā.</t>
  </si>
  <si>
    <t>Operatīvā līzinga izdevumi tiek tūlītēji iekļauti peļņas vai zaudējumu aprēķinā līzinga līguma darbības laikā pēc lineārās metodes.</t>
  </si>
  <si>
    <r>
      <t xml:space="preserve">Tā kā sabiedrība pārskata gadā pārtrauc atzīt </t>
    </r>
    <r>
      <rPr>
        <i/>
        <sz val="11"/>
        <color rgb="FFFF0000"/>
        <rFont val="Times New Roman"/>
        <family val="1"/>
      </rPr>
      <t>Atliktā nodokļa saistības</t>
    </r>
    <r>
      <rPr>
        <sz val="11"/>
        <color rgb="FFFF0000"/>
        <rFont val="Times New Roman"/>
        <family val="1"/>
      </rPr>
      <t xml:space="preserve"> (kas saskaņā ar LR likumu “Gada pārskatu un konsolidēto gada pārskatu likums” uzrādāmas saskaņā ar Starptautiskajiem grāmatvedības standartiem)</t>
    </r>
    <r>
      <rPr>
        <sz val="11"/>
        <color rgb="FFFF0000"/>
        <rFont val="Times New Roman"/>
        <family val="1"/>
        <charset val="186"/>
      </rPr>
      <t xml:space="preserve">, </t>
    </r>
    <r>
      <rPr>
        <i/>
        <sz val="11"/>
        <color rgb="FFFF0000"/>
        <rFont val="Times New Roman"/>
        <family val="1"/>
      </rPr>
      <t>Atliktā nodokļu saistību</t>
    </r>
    <r>
      <rPr>
        <sz val="11"/>
        <color rgb="FFFF0000"/>
        <rFont val="Times New Roman"/>
        <family val="1"/>
        <charset val="186"/>
      </rPr>
      <t xml:space="preserve"> summa, kas uzrādīta bilancē uz pārskata gada sākumu ir norakstīta ieņēmumos, kas peļņas vai zaudējumu aprēķinā uzrādīta postenī "Ieņēmumi vai izmaksas no atliktā nodokļa aktīvu vai saistību atlikumu izmaiņām". Iepriekšējo gadu finanšu pārskata rādītāji nav koriģēti.</t>
    </r>
  </si>
  <si>
    <t>Saņemtais atbalsts netiek atzīts līdz brīdim, kad ir pietiekama pārliecība, ka Sabiedrība izpildīs atbalsta nosacījumus un atbalsts tiks saņemts.</t>
  </si>
  <si>
    <r>
      <t xml:space="preserve">Saņemtais atbalsts, kas attiecināms uz Sabiedrības </t>
    </r>
    <r>
      <rPr>
        <sz val="11"/>
        <color rgb="FFC00000"/>
        <rFont val="Times New Roman"/>
        <family val="1"/>
        <charset val="186"/>
      </rPr>
      <t>saistībām iegādāties, uzbūvēt vai citādi iegādāties ilgtermiņa aktīvus</t>
    </r>
    <r>
      <rPr>
        <sz val="11"/>
        <rFont val="Times New Roman"/>
        <family val="1"/>
        <charset val="186"/>
      </rPr>
      <t xml:space="preserve"> tiek uzskaitīts kā nākamo periodu ieņēmumi finanšu pārskatā un tiek atzīti ieņēmumos Peļņas vai zaudējumu aprēķina pārskatā sistemātiksā veidā atbilstoši attiecīgo </t>
    </r>
    <r>
      <rPr>
        <sz val="11"/>
        <color rgb="FFC00000"/>
        <rFont val="Times New Roman"/>
        <family val="1"/>
        <charset val="186"/>
      </rPr>
      <t>ilgtermiņa aktīvu noteiktajam lietderīgās izmantošanas laikam.</t>
    </r>
  </si>
  <si>
    <t>Būvdarbu līgumus, kuru izpildes rezultātus ir iespējams ticami aplēst, uzskaita ar šo līgumu saistītos ieņēmumus un izdevumus (izmaksas) attiecīgajos pārskata gados, ņemot vērā līgumdarbu izpildes pakāpi bilances datumā.</t>
  </si>
  <si>
    <t xml:space="preserve">Līgumdarbu izpildes pakāpi bilances datumā nosaka, izmantojot darbu izpildes procenta metodi. </t>
  </si>
  <si>
    <t>Saskaņā ar šo metodi:
  - attiecīgajos pārskata gados, kuros tiek veikti būvdarbu līgumā paredzētie līgumdarbi, ar
    būvdarbu līgumu saistītos ieņēmumus saskaņo ar izmaksām, kuras ir radušās, lai sasniegtu
    konkrēto līgumdarbu izpildes pakāpi;
  - kārtējā pārskata gada peļņas vai zaudējumu aprēķinā iekļauj:
      a) būvdarbu līguma kopējo ieņēmumu attiecīgo daļu, kura atbilst kārtējā pārskata gadā
          pabeigtajai līgumdarbu daļai un kopējai līgumdarbu izpildes pakāpei no uzsākšanas 
         datuma līdz bilances datumam;
      b) faktisko būvdarbu līguma izmaksu daļu, kuru var attiecināt uz kārtējā pārskata gadā
          pabeigto līgumdarbu daļu;
      c) aplēsto gaidāmo zaudējumu summu iekļauj peļņas vai zaudējumu aprēķinā tajā 
          pārskata gadā, kad šie zaudējumi aplēsti, ja gaidāms būvdarbu līguma kopējo izmaksu
          pārsniegums pār tā kopējiem ieņēmumiem.
  - būvdarbu līguma izmaksas, kas attiecas uz šā līguma turpmāko darbību, ja sagaidāms, 
    ka pasūtītājs šīs izmaksas atlīdzinās nākamajos pārskata gados, ja tādi ir - norāda bilances
    aktīva postenī "Nepabeigtie ražojumi un pasūtījumi".</t>
  </si>
  <si>
    <t>Pieņemto darbu izpildes procenta aprēķināšanas veidu darbuzņēmējs lieto konsekventi (pastāvīgi), izņemot gadījumu, ja būtiski mainījušies apstākļi attaisno metodes maiņu.</t>
  </si>
  <si>
    <t>1.3.6. Ar būvdarbu līgumu saistīto ieņēmumu uzskaites principi</t>
  </si>
  <si>
    <t>3.1.5. Atvasinātie finanšu instrumenti</t>
  </si>
  <si>
    <t>3.2.3. Aizdevumi radniecīgajām un asociētajām sabiedrībām</t>
  </si>
  <si>
    <t>4.3.1. Nodokļi un valsts sociālās apdrošināšanas obligātās iemaksas, kuru samaksas termiņš ir ilgāks par 5 gadiem</t>
  </si>
  <si>
    <t xml:space="preserve">4.3.2. Nākamo periodu ieņēmumi,  kuru samaksas termiņš ir ilgāks par 5 gadiem </t>
  </si>
  <si>
    <t>4.3.5. Parādi piegādātājiem un darbuzņēmējiem, saņemtie avansi, pārējie kreditori un neizmaksātās dividendes (Ilgtermiņa kreditori)</t>
  </si>
  <si>
    <t>4.3.6. Paskaidrojums, ja kādas saistības attiecas uz vairākiem bilances shēmas posteņiem</t>
  </si>
  <si>
    <t>Galvojuma līnijas EUR xxxx apmērā saskaņā ar 14.11.201x. Vienošanos par grozījumiem galvojuma līnijas līgumā Nr.xxxx ar LR komercbanku. 
Garantijas līnijas limits izmantojams: avansa, izpildes, garantijas laika garantijām, garantijām dalībai konkursos.
Izmantotās galvojuma līnijas apjoms pārskata perioda beigās EUR xxx.</t>
  </si>
  <si>
    <r>
      <rPr>
        <sz val="11"/>
        <rFont val="Times New Roman"/>
        <family val="1"/>
      </rPr>
      <t xml:space="preserve">Sabiedrībai ir noslēgti </t>
    </r>
    <r>
      <rPr>
        <sz val="11"/>
        <color rgb="FFC00000"/>
        <rFont val="Times New Roman"/>
        <family val="1"/>
        <charset val="186"/>
      </rPr>
      <t>desmit</t>
    </r>
    <r>
      <rPr>
        <sz val="11"/>
        <rFont val="Times New Roman"/>
        <family val="1"/>
      </rPr>
      <t xml:space="preserve"> operatīvās nomas līgumi. </t>
    </r>
    <r>
      <rPr>
        <sz val="11"/>
        <color rgb="FFC00000"/>
        <rFont val="Times New Roman"/>
        <family val="1"/>
      </rPr>
      <t xml:space="preserve">
</t>
    </r>
    <r>
      <rPr>
        <sz val="11"/>
        <rFont val="Times New Roman"/>
        <family val="1"/>
      </rPr>
      <t xml:space="preserve">Līzinga devējs - </t>
    </r>
    <r>
      <rPr>
        <sz val="11"/>
        <color rgb="FFC00000"/>
        <rFont val="Times New Roman"/>
        <family val="1"/>
      </rPr>
      <t>LR komercsabiedrība, līzinga kompānija.</t>
    </r>
    <r>
      <rPr>
        <sz val="11"/>
        <rFont val="Times New Roman"/>
        <family val="1"/>
      </rPr>
      <t xml:space="preserve">
Līzinga objekts</t>
    </r>
    <r>
      <rPr>
        <sz val="11"/>
        <color rgb="FFC00000"/>
        <rFont val="Times New Roman"/>
        <family val="1"/>
      </rPr>
      <t xml:space="preserve"> - vieglā pasažieru automašīna. 
L</t>
    </r>
    <r>
      <rPr>
        <sz val="11"/>
        <rFont val="Times New Roman"/>
        <family val="1"/>
      </rPr>
      <t>īguma periods</t>
    </r>
    <r>
      <rPr>
        <sz val="11"/>
        <color rgb="FFC00000"/>
        <rFont val="Times New Roman"/>
        <family val="1"/>
      </rPr>
      <t xml:space="preserve"> - no 60 līdz 120 mēneši.</t>
    </r>
  </si>
  <si>
    <r>
      <rPr>
        <sz val="11"/>
        <rFont val="Times New Roman"/>
        <family val="1"/>
        <charset val="186"/>
      </rPr>
      <t xml:space="preserve">Skaidrojumu par korekciju  skatīt </t>
    </r>
    <r>
      <rPr>
        <sz val="11"/>
        <color rgb="FFC00000"/>
        <rFont val="Times New Roman"/>
        <family val="1"/>
        <charset val="186"/>
      </rPr>
      <t xml:space="preserve">x. punktā </t>
    </r>
    <r>
      <rPr>
        <sz val="11"/>
        <rFont val="Times New Roman"/>
        <family val="1"/>
        <charset val="186"/>
      </rPr>
      <t xml:space="preserve">"Grāmatvedības politikas maiņas ietekme uz iepriekšējo gadu rādītājiem"  (EDS - nestrukturēta dokumenta veidā). </t>
    </r>
  </si>
  <si>
    <t>Ieņēmumu un izmaksu summu uzrādīšanas kļūda</t>
  </si>
  <si>
    <t>Pirms korekcijas</t>
  </si>
  <si>
    <t>Finanšu pārskatu posteņu pārklasifikācija sakarā ar posteņu uzrādīšanas kļūdu</t>
  </si>
  <si>
    <t>Zeme</t>
  </si>
  <si>
    <t>Ēkas</t>
  </si>
  <si>
    <t>Būves</t>
  </si>
  <si>
    <t>Ieguldījumi īpašumi</t>
  </si>
  <si>
    <r>
      <t xml:space="preserve">Nekustamie īpašumi 
</t>
    </r>
    <r>
      <rPr>
        <sz val="10"/>
        <color rgb="FFC00000"/>
        <rFont val="Times New Roman"/>
        <family val="1"/>
        <charset val="186"/>
      </rPr>
      <t>a) Zemesgabali, ēkas un inženierbūves</t>
    </r>
  </si>
  <si>
    <t>Bioloģiskie aktīvi</t>
  </si>
  <si>
    <r>
      <t xml:space="preserve">Dzīvnieki un augi 
</t>
    </r>
    <r>
      <rPr>
        <sz val="10"/>
        <color rgb="FFC00000"/>
        <rFont val="Times New Roman"/>
        <family val="1"/>
        <charset val="186"/>
      </rPr>
      <t>a)Darba vai produktīvie dzīvnieki un ilggadīgie stādījumi</t>
    </r>
  </si>
  <si>
    <t xml:space="preserve">Informācija par pieņemto grāmatvedības politiku, tās izmaiņām un atbilstību pieņēmumam, ka sabiedrība darbosies turpmāk </t>
  </si>
  <si>
    <t>Saistības, kas attiecas uz pensijām</t>
  </si>
  <si>
    <t>Informācija par finanšu nomu  (sniedz gan nomnieks, gan iznomātājs)</t>
  </si>
  <si>
    <t xml:space="preserve">Ārējā normatīvā akta nosaukums </t>
  </si>
  <si>
    <t>Pieņemšanas datums</t>
  </si>
  <si>
    <t>Paredzamā ietekme uz nākamajiem pārskata periodiem (ja grāmatvedības politikas maiņa tiks veikta saskaņā ar normatīvajā aktā noteikto pārejas kārtību)</t>
  </si>
  <si>
    <t>Grāmatvedības politikas maiņas būtība</t>
  </si>
  <si>
    <t>Paskaidrojoša informācija par iemesliem, ja grāmatvedības politikas maiņas ietekmi uz iepriekšējo gadu finanšu pārskata rādītājiem nav iespējams noteikt un datums, ar kuru veikta grāmatvedības politikas maiņas kopējās ietekmes noteikšana</t>
  </si>
  <si>
    <t>Jaunās grāmatvedības politikas atbilstības pamatojums likuma prasībai par patiesu un skaidru priekšstatu</t>
  </si>
  <si>
    <t>Kļūdas būtība</t>
  </si>
  <si>
    <t>Korekciju summas, kas attiecas uz iepriekšējiem gadiem</t>
  </si>
  <si>
    <t>Skaidrojums par iemesliem, ja kļūdas ietekmi uz finanšu pārskata rādītājiem nav iespējams noteikt un datumu, ar kuru veikta grāmatvedības politikas maiņas kopējās ietekmes noteikšana</t>
  </si>
  <si>
    <t>Pārskats  "Kļūdu ietekme uz iepriekšējo gadu rādītājiem"</t>
  </si>
  <si>
    <r>
      <t>Uzkrātās vērtības samazinājuma</t>
    </r>
    <r>
      <rPr>
        <sz val="11"/>
        <color rgb="FFFF0000"/>
        <rFont val="Times New Roman"/>
        <family val="1"/>
      </rPr>
      <t xml:space="preserve"> </t>
    </r>
    <r>
      <rPr>
        <sz val="11"/>
        <color rgb="FF00B0F0"/>
        <rFont val="Times New Roman"/>
        <family val="1"/>
        <charset val="186"/>
      </rPr>
      <t>(t.sk. nolietojuma)</t>
    </r>
    <r>
      <rPr>
        <sz val="11"/>
        <rFont val="Times New Roman"/>
        <family val="1"/>
        <charset val="186"/>
      </rPr>
      <t xml:space="preserve"> korekcijas: </t>
    </r>
  </si>
  <si>
    <t>Papildus informācija par bilances aktīva  posteņiem, ja tāda nepieciešama patiesa un skaidra priekšstata gūšanai</t>
  </si>
  <si>
    <t>4.3.7. Papildus informācija par bilances pasīva posteņiem, ja tāda nepieciešama patiesa un skaidra priekšstata gūšanai</t>
  </si>
  <si>
    <t>* Tehnoloģijas pilnveide jaunu automātiskās dokumentu nolasīšanas un pārbaudes iekārtu ražošanai. PL nenodot lietošanā trešajām personām un izmantot tikai Projekta īstenošanas vietā Projekta iesniegumā paredzētajiem mērķiem, t.sk., nepieļaujot Dīkstāvi.Uzraudzība un kontrole līdz 31.12.202x.</t>
  </si>
  <si>
    <r>
      <t>Pamatlīdzekļi</t>
    </r>
    <r>
      <rPr>
        <b/>
        <sz val="11"/>
        <color rgb="FFFF0000"/>
        <rFont val="Times New Roman"/>
        <family val="1"/>
        <charset val="186"/>
      </rPr>
      <t/>
    </r>
  </si>
  <si>
    <t>Pamatlīdzekļi kopā</t>
  </si>
  <si>
    <t>Nosakot ar nodokļiem apliekamā ienākumu bāzi, neņem vērā bilances un ārpusbilances posteņu pārvērtēšanas (izņemot aktīvu pārvērtēšanu sakarā ar ārvalstu valūtas kursa maiņu) rezultātus.</t>
  </si>
  <si>
    <t>SAGATAVOTS SASKAŅĀ AR GADA PĀRSKATU UN KONSOLIDĒTO GADA PĀRSKATU LIKUMU</t>
  </si>
  <si>
    <t>KOPĀ AR NEATKARĪGU REVIDENTU ZIŅOJUMU</t>
  </si>
  <si>
    <t>Pārskata gada beigās</t>
  </si>
  <si>
    <t>Iepriekšējā pārskata gada beigās</t>
  </si>
  <si>
    <t>Iepriekšējā pārskata gadā</t>
  </si>
  <si>
    <t>Sabiedrība pamatlīdzekli pieņem grāmatvedības uzskaitē atbilstoši tā sākotnējai vērtībai – iegādes izmaksām, ko var ticami noteikt.
Iegādes izmaksās iekļauj:pirkšanas cenu, ieskaitot neatskaitāmos nodokļus un atskaitot saņemtās atlaides, tieši attiecināmas izmaksas, kas saistītas ar pamatlīdzekļa piegādi līdz tā izmantošanas vietai,tieši attiecināmas izmaksas, kas nepieciešamas, lai pamatlīdzekli sagatavotu izmantošanai paredzētajiem mērķiem.</t>
  </si>
  <si>
    <t>Sabiedrībai nav aktīvu objektus, kas attiecas uz vairākiem bilances shēmas posteņiem.</t>
  </si>
  <si>
    <t>Nav.</t>
  </si>
  <si>
    <t>Sabiedrības īpašniekam un valdes locekļiem nav izsniegtie avansi, aizdevumi, galvojumi, ķīlas vai garantijas.</t>
  </si>
  <si>
    <t>Sabiedrībai nav aizdevumu un ilgtermiņa debitoru.</t>
  </si>
  <si>
    <t>Sabiedrībai nav aizdevumu radniecīgai sabiedrībai.</t>
  </si>
  <si>
    <t>Sabiedrībai nav tādas saistības, kas attiecas uz vairākiem bilances shēmas posteņiem.</t>
  </si>
  <si>
    <t>Sabiedrības darbības virzieni:  smaržu un kosmētisko līdzekļu ražošana, smaržu un kosmētikas līdzekļu vairumtirdzniecība.</t>
  </si>
  <si>
    <t>Peļņas vai zaudējumu aprēķins ir sagatavots atbilstoši izdevumu funkcijas metodei.</t>
  </si>
  <si>
    <t>Finanšu pārskats ir sagatavots pieņemot, ka sabiedrība darbosies arī turpmāk, uzskaites un novērtēšanas metodes piemērotas konsekventi salīdzinājumā ar iepriekšējo finanšu gadu un novērtējumi veikti ar pienācīgu piesardzību.</t>
  </si>
  <si>
    <t xml:space="preserve">Par nemateriāliem ieguldījumiem tiek atzītas bezķermeniskas lietas, kas nav finanšu aktīvi un atbilst visiem LR likumdošanā noteiktajiem to atzīšanas nosacījumiem un to sākotnējā vērtība pārsniedz 100 EUR. </t>
  </si>
  <si>
    <t>Pamatlīdzekļus bilancē norāda neto vērtībā, kuru aprēķina, no pamatlīdzekļa sākotnējās vērtības vai citas uzskaites vērtības, ar kuru pēc sākotnējās vērtības noteikšanas aizstāj šo vērtību (turpmāk – pamatlīdzekļa uzskaites vērtība), atskaitot nolietojumu, kuru aprēķina no nākamā mēneša kas seko mēnesim, kad pamatlīdzekli sāk izmantot paredzētajiem mērķiem, līdz bilances datumam (ieskaitot veiktās korekcijas) (turpmāk – uzkrātais nolietojums), un visus veiktos vērtības norakstījumus (piemēram, zaudējumi no vērtības samazināšanās).</t>
  </si>
  <si>
    <t>Pamatlīdzekļa sākotnējo vai citu uzskaites vērtību pakāpeniski noraksta tā lietderīgās lietošanas laikā, pamatlīdzekļu nolietojuma aprēķināšanai izmantojot lineāro nolietojuma metodi.</t>
  </si>
  <si>
    <t>Krājumus sākotnēji novērtē atbilstoši iegādes izmaksām vai ražošanas pašizmaksai.</t>
  </si>
  <si>
    <t>Krājumu pašizmaksu uzskaita, izmantojot FIFO metodi.</t>
  </si>
  <si>
    <t>Krājumu vienības, kuras ir bojātas, daļēji vai pilnīgi novecojušas vai nozīmīgi palielinās to ražošanas pabeigšanas vai pārdošanas izmaksas - novērtē atbilstoši neto pārdošanas vērtībai (Neto realizācijas cena ir aplēstā pārdošanas cena parastā uzņēmējdarbībā, atskaitot aplēstās produkcijas pabeigšanas uz pārdošanas izmaksas).</t>
  </si>
  <si>
    <t>Parādu uzskata par nedrošu, ja parādnieks nonācis finansiālās grūtībās un viņam ar tiesas nolēmumu pasludināts maksātnespējas process, ja parāds noteiktajā termiņā, kā arī pēc atgādinājuma saņemšanas nav samaksāts, ja parādnieks ir apstrīdējis parāda piedziņas tiesības, kā arī citos gadījumos.</t>
  </si>
  <si>
    <t>Ieņēmumi tiek uzrādīti, kad preces tiek nosūtītas pircējiem un arī īpašumtiesības tiek nodotas pircējiem. Ieņēmumi tiek uzrādīti, atskaitot noteiktas piešķirtās atlaides (ir arī citas atlaides, kas tiek atspoguļotas izdevumu sastāvā).</t>
  </si>
  <si>
    <t>Zemāk norādītajām ārvalstu valūtām, kurām nav Eiropas Centrālās bankas publicētā euro atsauces kursa, izmanto pasaules finanšu tirgus atzīta finanšu informācijas sniedzēja periodiskajā izdevumā vai tā tīmekļa vietnē publicēto valūtas tirgus kursu attiecībā pret euro.</t>
  </si>
  <si>
    <t>CNY</t>
  </si>
  <si>
    <t>Sabiedrībai nav maznozīmīgu summu, kuras norādītas līdzīgas finanšu informācijas apvienojošajos posteņos.</t>
  </si>
  <si>
    <t>Sabiedrība nav veikusi atkāpšanos no kāda no likumā noteiktajiem finanšu pārskata posteņu atzīšanas, novērtēšanas un norādīšanas principiem vai noteikumiem.</t>
  </si>
  <si>
    <t>Sabiedrība saskaras ar riskiem, kas saistīti ar tādiem finanšu instrumentiem kā pircēju un pasūtītāju parādi un citi debitori; parādi piegādātājiem un darbuzņēmējiem un pārējie kreditori, kas izriet tieši no sabiedrības saimnieciskās darbības.</t>
  </si>
  <si>
    <r>
      <rPr>
        <i/>
        <u/>
        <sz val="11"/>
        <color theme="1"/>
        <rFont val="Times New Roman"/>
        <family val="1"/>
      </rPr>
      <t>Finanšu riski</t>
    </r>
    <r>
      <rPr>
        <sz val="11"/>
        <color theme="1"/>
        <rFont val="Times New Roman"/>
        <family val="1"/>
      </rPr>
      <t xml:space="preserve">
Galvenie finanšu riski, kas saistīti ar Sabiedrības finanšu instrumentiem ir valūtas risks, likviditātes risks un kredītrisks.</t>
    </r>
  </si>
  <si>
    <r>
      <t xml:space="preserve">Valūtas risks
</t>
    </r>
    <r>
      <rPr>
        <sz val="11"/>
        <color theme="1"/>
        <rFont val="Times New Roman"/>
        <family val="1"/>
      </rPr>
      <t>Ārvalstu valūtas riskam pakļautajos Sabiedrības monetārajos aktīvos un saistībās ietilpst nauda, parādi piegādātājiem un darbuzņēmējiem. Sabiedrība galvenokārt ir pakļauta ārvalstu valūtas riskam saistībā ar USD, CNY valūtu.</t>
    </r>
  </si>
  <si>
    <r>
      <t xml:space="preserve">Likviditātes risks
</t>
    </r>
    <r>
      <rPr>
        <sz val="11"/>
        <color theme="1"/>
        <rFont val="Times New Roman"/>
        <family val="1"/>
      </rPr>
      <t xml:space="preserve">Sabiedrība kontrolē savu likviditātes risku, uzturot atbilstošu naudas daudzumu vai nodrošinot atbilstošu finansējumu. </t>
    </r>
  </si>
  <si>
    <r>
      <rPr>
        <i/>
        <sz val="11"/>
        <color theme="1"/>
        <rFont val="Times New Roman"/>
        <family val="1"/>
      </rPr>
      <t>Kredītrisks</t>
    </r>
    <r>
      <rPr>
        <sz val="11"/>
        <color theme="1"/>
        <rFont val="Times New Roman"/>
        <family val="1"/>
      </rPr>
      <t xml:space="preserve">
Sabiedrība ir pakļauta kredītriskam saistībā ar tās pircēju un pasūtītāju parādiem un naudu. Sabiedrība kontrolē savu kredītrisku, pastāvīgi izvērtējot klientu parādu atmaksas vēsturi un nosakot kreditēšanas nosacījumus katram klientam atsevišķi. Sabiedrībai nav nozīmīgu kredītriska koncentrāciju attiecībā uz kādu vienu darījuma partneri vai līdzīgam raksturojumam atbilstošu darījumu partneru grupu.</t>
    </r>
  </si>
  <si>
    <r>
      <t xml:space="preserve">Neto apgrozījums:
</t>
    </r>
    <r>
      <rPr>
        <i/>
        <sz val="10"/>
        <rFont val="Times New Roman"/>
        <family val="1"/>
        <charset val="186"/>
      </rPr>
      <t>b) no citiem pamatdarbības veidiem</t>
    </r>
  </si>
  <si>
    <t>Sakarā ar pārskata gadā konstatēto ieņēmumu un izmaksu summu uzrādīšanas kļūdu, par periodu līdz pārskata perioda sākumam, t.sk.:</t>
  </si>
  <si>
    <t>Krājumu vērtību koriģē, lai tie bilances datumā tiktu novērtēti atbilstoši iegādes izmaksām vai ražošanas pašizmaksai, vai zemākajām tirgus cenām šajā datumā, jo tas ir zemākais no vērtības rādītājiem.</t>
  </si>
  <si>
    <t>Reģistrācijas datums LR Uzņēmumu reģistrā</t>
  </si>
  <si>
    <t>Sagatavojot finanšu pārskatu ir ņemti vērā ar pārskata gadu saistītie ieņēmumi un izmaksas neatkarīgi no maksājuma datuma un rēķina saņemšanas vai izrakstīšanas datuma. Aktīva un pasīva posteņu sastāvdaļas novērtētas atsevišķi. Pārskata gada sākuma bilance sakrīt ar iepriekšējā gada slēguma bilanci. Norādīti visi posteņi, kuri būtiski ietekmē gada pārskata lietotāju novērtējumu vai lēmumu pieņemšanu, ja maznozīmīgie posteņi tiek apvienoti, tad to detalizējums sniegts pielikumā. Saimnieciskie darījumi gada pārskatā atspoguļoti, ņemot vērā to ekonomisko saturu un būtību, nevis tikai juridisko formu.</t>
  </si>
  <si>
    <t xml:space="preserve">Finanšu pārskats sagatavots saskaņā ar sākotnējās vērtības uzskaites principu. Finanšu pārskatā par naudas vienību lietota Latvijas Republikas naudas vienība euro (EUR). </t>
  </si>
  <si>
    <t>Nemateriālajiem ieguldījumiem sabiedrība izmanto šādas vadības noteiktās nolietojuma likmes:</t>
  </si>
  <si>
    <t>Nolietojuma likme gadā</t>
  </si>
  <si>
    <t>Licences</t>
  </si>
  <si>
    <t>Datorprogrammas</t>
  </si>
  <si>
    <t>Pamatlīdzekļiem sabiedrība izmanto šādas vadības noteiktās nolietojuma likmes:</t>
  </si>
  <si>
    <t>1.2.1. Ilgtermiņa ieguldījumu uzskaite</t>
  </si>
  <si>
    <t>1.2.2. Apgrozāmo līdzekļu uzskaite</t>
  </si>
  <si>
    <t>1.2.3. Uzkrājumu veidošanas noteikumi</t>
  </si>
  <si>
    <t>1.2.4. Kreditoru uzskaite</t>
  </si>
  <si>
    <t>1.2.5. Ieņēmumu atzīšanas principi</t>
  </si>
  <si>
    <t>1.2.6. Izdevumu atzīšanas principi</t>
  </si>
  <si>
    <t>1.2.7. Papildus sniegtā informācija</t>
  </si>
  <si>
    <r>
      <rPr>
        <i/>
        <sz val="11"/>
        <color theme="1"/>
        <rFont val="Times New Roman"/>
        <family val="1"/>
        <charset val="186"/>
      </rPr>
      <t>Citi debitori</t>
    </r>
    <r>
      <rPr>
        <sz val="11"/>
        <color theme="1"/>
        <rFont val="Times New Roman"/>
        <family val="1"/>
        <charset val="186"/>
      </rPr>
      <t xml:space="preserve">
Sabiedrība postenī Citi debitori iekļauj debitorus, kurus nevar uzrādīt citos posteņos, t.sk., pārmaksātos nodokļus, kreditoru parādu debeta atlikumu, samaksātos avansus par pakalpojumiem, drošības naudas u.c.</t>
    </r>
  </si>
  <si>
    <r>
      <rPr>
        <i/>
        <sz val="11"/>
        <color theme="1"/>
        <rFont val="Times New Roman"/>
        <family val="1"/>
        <charset val="186"/>
      </rPr>
      <t>Nākamo periodu izmaksas</t>
    </r>
    <r>
      <rPr>
        <sz val="11"/>
        <color theme="1"/>
        <rFont val="Times New Roman"/>
        <family val="1"/>
        <charset val="186"/>
      </rPr>
      <t xml:space="preserve">
Maksājumi, kas izdarīti pirms bilances datuma, bet attiecas uz nākamajiem gadiem, tiek uzrādīti postenī Nākamo periodu izmaksas. </t>
    </r>
  </si>
  <si>
    <r>
      <rPr>
        <i/>
        <sz val="11"/>
        <color theme="1"/>
        <rFont val="Times New Roman"/>
        <family val="1"/>
        <charset val="186"/>
      </rPr>
      <t>Nauda</t>
    </r>
    <r>
      <rPr>
        <sz val="11"/>
        <color theme="1"/>
        <rFont val="Times New Roman"/>
        <family val="1"/>
        <charset val="186"/>
      </rPr>
      <t xml:space="preserve">
Bezskaidra nauda norēķina kontos un skaidras naudas līdzekļu atlikums uzņēmuma kasē.</t>
    </r>
  </si>
  <si>
    <t xml:space="preserve">Nodokļu informāciju Sabiedrība saskaņo ar nodokļu administrāciju. Kreditoru sastāvā Sabiedrība uzrāda tikai nodokļu parādus, visas pārmaksas tiek iekļautas postenī Citi debitori. </t>
  </si>
  <si>
    <t>Sabiedrība postenī Pārējie kreditori iekļauj kreditorus, kurus nevar uzrādīt citos kreditoru posteņos, t.sk., darbinieku algas, debitoru parādu kredīta atlikumus u.c.</t>
  </si>
  <si>
    <t>Soda naudas tiek atzītas ieņēmumos to saņemšanas brīdī.</t>
  </si>
  <si>
    <t>Cita informācija</t>
  </si>
  <si>
    <t>uzrādīšanas kļūda</t>
  </si>
  <si>
    <t xml:space="preserve">Skaidrojumu par korekciju skatīt 2.3. punktā "Kļūdu ietekme uz iepriekšējo gadu rādītājiem"   (EDS - nestrukturēta dokumenta veidā). </t>
  </si>
  <si>
    <t>Veiktas iepriekšējo gadu korekcijas saistībā ar to, ka iepriekšējā gadā kļūdas dēļ peļņas vai zaudējumu aprēķinā procentu maksājumi tika uzrādīti Pārējo saimnieciskās darbības izmaksu sastāvā. 
Pārskata gadā veikta šo notikumu ietekmes un kļūdas korekcija, skaidrojumu skatīt 2.3.punktā.</t>
  </si>
  <si>
    <t>Pārējās saimnieciskās darbības ieņēmumi</t>
  </si>
  <si>
    <t>20 - 35%</t>
  </si>
  <si>
    <t xml:space="preserve"> EUR 2208 - pārskata gadā  piešķirtā ilgtermiņa kredīta aprēķinātie procenti, ar likmi 3 % gadā. EUR 16200 - pārskata gadā  piešķirtā ilgtermiņa kredīta aprēķinātie procenti, ar likmi 3 % gadā. EUR 14129 - pārskata gadā  piešķirtā ilgtermiņa kredīta aprēķinātie procenti, ar likmi 3 % gadā. EUR 13660 - pārskata gadā  piešķirtā ilgtermiņa kredīta aprēķinātie procenti, ar likmi 3 % gadā. EUR 1619 - pārskata gadā  piešķirtā ilgtermiņa kredīta aprēķinātie procenti, ar likmi 3 % gadā. </t>
  </si>
  <si>
    <t>Procentu maksājumi EUR (23072) , kas iepriekš kļūdaini tika uzrādīti peļņas vai zaudējumu aprēķina postenī Pārējās saimnieciskās darbības izmaksas pārceltas uz atbilstošu posteni Procentu maksājumi un tamlīdzīgas izmaksas</t>
  </si>
  <si>
    <t>Peļņas vai zaudējumu aprēķinā  valūtas kursa svarstību rezultāts  tika uzrādīti izvērsti EUR 109 postenī Pārējie saimnieciskās darbības ieņēmumi un EUR (1499) postenī Pārējās saimnieciskās darbības izmaksas, veikta kļūdas korekcija un starpība zaudējumi no valūtas kursa svārstībām EUR (1390) uzrādīta atbilstošā postenī Pārējās saimnieciskās darbības izmaksas</t>
  </si>
  <si>
    <t>Bilances pasīva Ilgtermiņa kreditoru postenī Citi aizņēmumi veika kļūdu korekcija EUR (7200) kļūdaini aprēķināti un attiecināti uz 2019.gada izmaksām procentu maksājumi par saņemto aizņēmumu.</t>
  </si>
  <si>
    <r>
      <t>Pārdotās produkcijas ražošanas pašizmaksa, pārdoto preču vai sniegto pakalpojumu iegādes izmaksas</t>
    </r>
    <r>
      <rPr>
        <sz val="10"/>
        <rFont val="Times New Roman"/>
        <family val="1"/>
        <charset val="186"/>
      </rPr>
      <t xml:space="preserve"> </t>
    </r>
  </si>
  <si>
    <t>Darbības veida NACE2 kods</t>
  </si>
  <si>
    <r>
      <t xml:space="preserve">Akciju vai daļu kapitāls (pamatkapitāls)
</t>
    </r>
    <r>
      <rPr>
        <sz val="11"/>
        <color theme="1"/>
        <rFont val="Times New Roman"/>
        <family val="1"/>
        <charset val="186"/>
      </rPr>
      <t>LR Uzņēmumu reģistrā reģistrētais pamakapitāls.</t>
    </r>
  </si>
  <si>
    <t>Aizņēmumi no fiziskas un vairākām juridiskām personām saimnieciskās darbības nodrošināšanai.</t>
  </si>
  <si>
    <t xml:space="preserve">Veikta iepriekšējo gadu summu korekcija saistībā ar to, ka iepriekšējā gadā kļūdas dēļ procentu maksājumi peļņas vai zaudējumu aprēķinā tika uzrādīti postenī Pārējās saimnieciskās darbības izmaksas.  Kļūdu labošana notiek pārskata gadā un visi iepriekšējo periodu kļūdu labojumi tiek atspoguļoti kārtējā gada pārskatā. Kļūdu labošana nenozīmīgi ietekmēja iepriekšējā gada finanšu rezultātu.
</t>
  </si>
  <si>
    <t xml:space="preserve">Veiktajai pārklasifikācijai un kļūdu korekcijai nav ietekmes uz nodokļiem. 
</t>
  </si>
  <si>
    <t xml:space="preserve">Izejvielas, pamatmateriāli un palīgmateriāli novērtēti atbilstoši iegādes izmaksām. </t>
  </si>
  <si>
    <t>Nepabeigtie ražojumi un gatavie ražojumi tiek uzrādīti faktiskās ražošanas pašizmaksas vērtībā, kas ietver ražošanas tiešās izmaksas - materiālu un tiešās darba izmaksas, ražošanas pārējās izmaksas - energoresursu, palīgmateriālu, iekārtu un uzturēšanas izmaksas, kā arī nolietojumu un ražošanas vispārējās izmaksas - servisa izmaksas, kas attiecas uz ražošanas procesa nodrošināšanu.</t>
  </si>
  <si>
    <r>
      <rPr>
        <i/>
        <sz val="11"/>
        <rFont val="Times New Roman"/>
        <family val="1"/>
        <charset val="204"/>
      </rPr>
      <t xml:space="preserve">Pircēju un pasūtītāju parādi </t>
    </r>
    <r>
      <rPr>
        <sz val="11"/>
        <rFont val="Times New Roman"/>
        <family val="1"/>
        <charset val="204"/>
      </rPr>
      <t xml:space="preserve">
Bilancē tiek uzrādīti neto vērtībā, no sākotnējās vērtības atskaitot speciālos uzkrājumus šaubīgiem un bezcerīgiem debitoru parādiem.</t>
    </r>
  </si>
  <si>
    <t>Bilances Aktīva postenī Gatavie ražojumi un preces pārdošanai veikta kļūdu korekcija EUR (10299) bija krājumu uzskaites programmas tehniska kļuda</t>
  </si>
  <si>
    <t>Peļņas vai zaudējumu aprēķina postenī Pārdotās produkcijas ražošanas pašizmaksa, pārdoto preču vai sniegto pakalpojumu iegādes izmaksas veikta kļūdu korekcija EUR 10446 - bija krājumu uzskaites programmas tehniska kļuda</t>
  </si>
  <si>
    <t xml:space="preserve"> Peļņas vai zaudējumu aprēķina postenī Pārdošanas izmaksas bija kļūdaini uzrādītas izmaksas EUR (147), ko veido izstrādājumu paraugu izmaksas, kas reāli tika nosūtīti pircējiem  tikai 2020.gadā;</t>
  </si>
  <si>
    <t xml:space="preserve">  Sabiedrība nav izmantojusi valsts noteiktos atbalsta instrumentus COVID-19 izraisītās krīzes apstākļos.</t>
  </si>
  <si>
    <t>Gada pārskats ir sagatavots saskaņā ar Latvijas Republikas Grāmatvedības likumu , “Gada pārskatu un konsolidēto gada pārskatu likums” un un citiem grāmatvedību un gada pārskatus reglamentējošiem normatīvajiem aktiem.</t>
  </si>
  <si>
    <t>Zvērināta revidente Sandra Vilcāne</t>
  </si>
  <si>
    <t>LZRA sertifikāts Nr.30</t>
  </si>
  <si>
    <t>Tukuma siltums</t>
  </si>
  <si>
    <t>Asteru iela 6, Tukums,Tukuma novads, LV-3101</t>
  </si>
  <si>
    <t>49203001267,</t>
  </si>
  <si>
    <t xml:space="preserve"> Rīgā,28.02.1992.</t>
  </si>
  <si>
    <t>Tvaika piegāde un gaisa kondicionēšana (NACE 35.30)</t>
  </si>
  <si>
    <t>Gundars Kūla, valdes loceklis</t>
  </si>
  <si>
    <t>Velta Reinbaha, galvenā grāmatvede</t>
  </si>
  <si>
    <t>SIA "REVIDENTS UN GRĀMATVEDIS"
SIA "Revidents un grāmatvedis"
SIA "Revidents un grāmatvedis"
SIA "Revidents un grāmatvedis"
SIA "Revidents un grāmatvedis"
SIA "Revidents un grāmatvedis"</t>
  </si>
  <si>
    <t>LZRA licence Nr.30</t>
  </si>
  <si>
    <t xml:space="preserve">
  a) zemes gabali, ēkas un inženierbūves</t>
  </si>
  <si>
    <t>Saistīto sabiedrību parādi</t>
  </si>
  <si>
    <t>-52 960</t>
  </si>
  <si>
    <r>
      <rPr>
        <sz val="11"/>
        <rFont val="Times New Roman"/>
        <family val="1"/>
      </rPr>
      <t>Pamatlīdzekļu sastāvā (bilances aktīva postenī "Pārējie pamatlīdzekļi un inventārs) tiek iekļauts arī mazvērtīgais inventārs, kuru sabiedrība paredz izmantot ilgāk kā vienu gadu, ar sākontējo uzskaites vērtību summā neparsniedz</t>
    </r>
    <r>
      <rPr>
        <sz val="11"/>
        <color rgb="FFFF0000"/>
        <rFont val="Times New Roman"/>
        <family val="1"/>
      </rPr>
      <t xml:space="preserve"> </t>
    </r>
    <r>
      <rPr>
        <sz val="11"/>
        <color rgb="FFFF0000"/>
        <rFont val="Times New Roman"/>
        <family val="1"/>
        <charset val="186"/>
      </rPr>
      <t xml:space="preserve">1000 </t>
    </r>
    <r>
      <rPr>
        <sz val="11"/>
        <color theme="1"/>
        <rFont val="Times New Roman"/>
        <family val="1"/>
        <charset val="204"/>
      </rPr>
      <t>EUR, kas izmaksās tiek norakstīts 50% pie iegādes un 50% pie norakstīšanas.</t>
    </r>
  </si>
  <si>
    <r>
      <t xml:space="preserve">Par pamatlīdzekļiem tiek atzītas kustamas vai nekustamas ķermeniskas lietas, kuras atbilst visiem  LR likumdošanā noteiktajiem to atzīšanas nosacījumiem un to sākotnējā vērtība pārsniedz </t>
    </r>
    <r>
      <rPr>
        <sz val="11"/>
        <color rgb="FFFF0000"/>
        <rFont val="Times New Roman"/>
        <family val="1"/>
        <charset val="186"/>
      </rPr>
      <t xml:space="preserve">1000 </t>
    </r>
    <r>
      <rPr>
        <sz val="11"/>
        <color theme="1"/>
        <rFont val="Times New Roman"/>
        <family val="1"/>
      </rPr>
      <t>EUR.</t>
    </r>
  </si>
  <si>
    <t>Avansa maksājumi par krājumiem norāda attiecīgajām personām (piegādātājiem) par krājumu piegādi veikto avansa maksājumu summu.</t>
  </si>
  <si>
    <t>Parādu atlikumus bilancē norāda atbilstoši attaisnojuma dokumentiem un ierakstiem sabiedrības grāmatvedības reģistros un saskaņo (salīdzina) ar attiecīgajiem kreditoriem, veicot savstarpējo norēķinu un atlikumu salīdzināšanu bilances datumā. Strīdu gadījumā, kreditoru parādu atlikumus bilancē norāda atbilstoši sabiedrības grāmatvedības datiem. Saņemtie avansa maksājumi tiek uzskaitīti bilancē atskaitot PVN.</t>
  </si>
  <si>
    <r>
      <rPr>
        <i/>
        <u/>
        <sz val="11"/>
        <rFont val="Times New Roman"/>
        <family val="1"/>
      </rPr>
      <t>Energo krīze un ģeopolitiskie notikumi</t>
    </r>
    <r>
      <rPr>
        <sz val="11"/>
        <rFont val="Times New Roman"/>
        <family val="1"/>
      </rPr>
      <t xml:space="preserve">
Saistībā ar energokrīzi pasaulē, kas ievērojami samazina ekonomikas attīstību valstī un pasaulē nav paredzams, kā situācija varētu attīstīties nākotnē, un līdz ar to, pastāv ekonomikas attīstības nenoteiktība. Grūti prognozēt situācijas attīstību  un virzību tuvākajā nākotnē arī saistībā ar notikumiem Ukrainā, tās tiešo ietekmi uz sabiedrības turpmākajām attīstības iespējām. Sabiedrības vadība izvērtējusi dažādus riska faktorus, saistībā ar energo un ģeopolitisko krīzi: 
- ar notikumiem Ukrainā  saistīto ierobežojumu ieviešana Latvijā  – pasūtījumu neizpilde
- piegādātāju un klientu darbības apturēšana
- preču piegāžu kavējumi </t>
    </r>
  </si>
  <si>
    <t>Pārējie pamatlīdzekļi</t>
  </si>
  <si>
    <t>Ieguldījums nomātos pamatlīdzekļos</t>
  </si>
  <si>
    <t>Saimnieciskajā darbībā tiek izmantoti arī pamatlīdzekļi ar nulles bilances vērtību.</t>
  </si>
  <si>
    <t xml:space="preserve"> Sabiedrībai nav apgrūtinājuma pamatlīdzekļiem.</t>
  </si>
  <si>
    <t>839 004</t>
  </si>
  <si>
    <t>Uzkrājumi nedrošiem parādiem (-)</t>
  </si>
  <si>
    <t>-16 138</t>
  </si>
  <si>
    <t>822 866</t>
  </si>
  <si>
    <t>91 295</t>
  </si>
  <si>
    <t>Avansa norēķinu personām izsniegtie avansi</t>
  </si>
  <si>
    <t>Norēķini ar citiem debitoriem</t>
  </si>
  <si>
    <t>Avansa maksājumi par pakalpojumiem</t>
  </si>
  <si>
    <t>Kļudaini pārskaitīta nauda</t>
  </si>
  <si>
    <t>Apdrošināšanas izmaksas</t>
  </si>
  <si>
    <t>Citas nākamo periodu izmaksas</t>
  </si>
  <si>
    <t xml:space="preserve">Naudas līdzekļi EUR </t>
  </si>
  <si>
    <t>Sadalījums pa valūtām:</t>
  </si>
  <si>
    <t>Pircēju un pasūtītāju parādi saistītie</t>
  </si>
  <si>
    <t>Pamatkapitāls</t>
  </si>
  <si>
    <t>Būtiskākie aizdevuma līguma nosacījumi</t>
  </si>
  <si>
    <t>Nosaukums / vārds, uzvārds</t>
  </si>
  <si>
    <t>Pamatsumma</t>
  </si>
  <si>
    <t>% likme</t>
  </si>
  <si>
    <t>AS Citadele</t>
  </si>
  <si>
    <t>73 341</t>
  </si>
  <si>
    <t>mainīga</t>
  </si>
  <si>
    <t>...</t>
  </si>
  <si>
    <t>X%</t>
  </si>
  <si>
    <t>AS Swedbank</t>
  </si>
  <si>
    <t>Termiņš</t>
  </si>
  <si>
    <t>dd.mm.yyyy</t>
  </si>
  <si>
    <t>Kā nodrošinājumu prasījumiem, kas var rasties saskaņā ar noslēgtajiem aizņēmuma līgumiem, sabiedrība ir saņēmusi galvojumus no Tukuma novada domes par pilnu aizņēmumu summu, kas noteikts ar Tukuma novada domes lēmumiem.</t>
  </si>
  <si>
    <t>Tai skaitā ilgāk par 5 gadiem:</t>
  </si>
  <si>
    <t>Valsts kase Lapm.</t>
  </si>
  <si>
    <t>Valsts kase  ERAF</t>
  </si>
  <si>
    <t>Valsts kase ERAF</t>
  </si>
  <si>
    <t xml:space="preserve">Sabiedrības pamatkapitāls ir veidots no </t>
  </si>
  <si>
    <t>dalībnieka ieguldījuma</t>
  </si>
  <si>
    <t>Tukuma novada pašvaldība</t>
  </si>
  <si>
    <t>daļās</t>
  </si>
  <si>
    <t xml:space="preserve">Pamatkapitāls  </t>
  </si>
  <si>
    <t xml:space="preserve">Vienas daļas vērtība </t>
  </si>
  <si>
    <t>Nākamo periodu ieņēmumi (ilgtermiņa)</t>
  </si>
  <si>
    <t>ES finansējums</t>
  </si>
  <si>
    <t>Līdzfinansējums saņemts:</t>
  </si>
  <si>
    <t xml:space="preserve">1.Latvijas Vides Aizsardzības fonda- 15.09.2006-Eur 21343 un 14.12.2006-Eur 7114,kopā EUR 28457.Līdzekļi paredzēti CKM Asteru ielā 5 rekonstrukcijai. Objekta ekspluatācijā nodošanas datums 07.11.2011. </t>
  </si>
  <si>
    <t xml:space="preserve">  2. Latvijas investīciju attīstības aģentūraa  Eiropas reģionālās attīstības fonda-25.09.2008-Eur 173789. Līdzekļi paredzēti siltumtīklu Lielās ielas un Celtnieku ielas rekonstrukcijai. Objekta ekspluatācijā nodošanas  datums Celtnieku ielai 30.11.2007 un Lielai ielai 28.09.2007.  </t>
  </si>
  <si>
    <t xml:space="preserve"> 3. Latvijas investīciju attīstības aģentūras Eiropas reģionālās attīstības fonda-08.10.2012-Eur 1257731. Līdzekļi paredzēti CKM Asteru ielā 6 rekonstrukcijai.Objekta ekspluatācijā nodošanas datums 07.11.2011.  </t>
  </si>
  <si>
    <t xml:space="preserve">  4. Latvijas investīciju attīstības aģentūras Kohēzijas fonda-22.03.2011- Eur40659. Līdzekļi paredzēti siltumtīklu rekonstrukcijai Baložu ielas rajonā. Objekta ekspluatācijā nodošanas datums 31.08.2010.  </t>
  </si>
  <si>
    <t xml:space="preserve">  5. Latvijas investīciju attīstības aģentūras Kohēzijas fonda -07.11.2013- EUR 58078, 13.06.2014 - Eur 15106  kopā  Eur 73184.  Līdzekļi paredzēti Aleksandra ielas rajona siltumtīklu rekonstrukcijai . Objekta ekspluatācijā nodošanas datums 30.10.2013.  </t>
  </si>
  <si>
    <t xml:space="preserve">   6. Latvijas investīciju attīstības aģentūras Kohēzijas fonda -07.11.2014- EUR 63621, 27.04.2015 - Eur 101664  kopā  Eur 165285.  Līdzekļi paredzēti Katlu mājas rekonstrukcijai  Zemītes ielā 5. Objekta ekspluatācijā nodošanas datums 19.11.2014.   </t>
  </si>
  <si>
    <t xml:space="preserve">   7. Centrālās finanšu līgumu aģentūras - 29.01.2019- Eur 140801, 27.07.2020 - Eur 69345, kopā Eur - 210146 . Līdzekļi paredzēti  Kurzemes ielas maģistrālo siltumtīklu rekonstrukcijai Tukumā.  Objekta ekspluatācijā nodošanas datums 11.10.2018.  </t>
  </si>
  <si>
    <t>Aizņēmumi no kredīteistādēm (īstermiņa daļa)</t>
  </si>
  <si>
    <t>Būtiskākie kredīta līguma nosacījumi</t>
  </si>
  <si>
    <t>% summa</t>
  </si>
  <si>
    <t>( īstermiņa daļa)</t>
  </si>
  <si>
    <t>9 920</t>
  </si>
  <si>
    <t>134 052</t>
  </si>
  <si>
    <t>37 548</t>
  </si>
  <si>
    <t>Parādi saistītām sabiedrībām</t>
  </si>
  <si>
    <t>Nodokļa veids</t>
  </si>
  <si>
    <t>Atlikums</t>
  </si>
  <si>
    <t>Aprēķināts</t>
  </si>
  <si>
    <t>Saņemts</t>
  </si>
  <si>
    <t>Samaksāts</t>
  </si>
  <si>
    <t>Uzņēmumu ienākuma nodoklis</t>
  </si>
  <si>
    <t>Pievienotās vērtības nodoklis</t>
  </si>
  <si>
    <t>Sociālās iemaksas</t>
  </si>
  <si>
    <t>Iedzīvotāju ienākuma nodoklis</t>
  </si>
  <si>
    <t>Uzņēmējdarbības riska nodeva</t>
  </si>
  <si>
    <t>Dabas resursu nodoklis</t>
  </si>
  <si>
    <t>Tai skaitā:</t>
  </si>
  <si>
    <t>Nodokļu parāds</t>
  </si>
  <si>
    <t>Norēķini par darba algu</t>
  </si>
  <si>
    <t>Norēķini par ieturējumiem no darba algas</t>
  </si>
  <si>
    <t>Nākamo periodu ieņēmumi īstermiņa</t>
  </si>
  <si>
    <t>ES finansējuma īstermiņa daļa</t>
  </si>
  <si>
    <t>Ieguldījumi no iedzīvotājiem</t>
  </si>
  <si>
    <t>&lt;veids&gt;</t>
  </si>
  <si>
    <t>Izdevumi, kas attiecas uz pārskata periodu, bet par kuriem rēķini saņemti pēc pārskata  perioda</t>
  </si>
  <si>
    <t>Uzkrātās saistības par darbinieku neizmantotajiem atvaļinājumiem</t>
  </si>
  <si>
    <t>Uzkrātie aizņēmuma procenti (Valsts Kase)</t>
  </si>
  <si>
    <t>Saistītās puses, darījumi ar saistītajām pusēm ( ja summa lielāka par 5000 EUR )</t>
  </si>
  <si>
    <t>Pārskata gada laikā sabiedrībai ir bijuši darījumi ar sekojošām saistītajām pusēm :</t>
  </si>
  <si>
    <t>Darījumu apraksts</t>
  </si>
  <si>
    <t>Darījuma partneris</t>
  </si>
  <si>
    <t>Attiecību veids</t>
  </si>
  <si>
    <t>Ieņēmumi / ienākumi</t>
  </si>
  <si>
    <t>Izdevumi / maksājumi</t>
  </si>
  <si>
    <t>Sniegti pakalpojumi</t>
  </si>
  <si>
    <t>Tukuma Novada Dome</t>
  </si>
  <si>
    <t>dalībnieks</t>
  </si>
  <si>
    <t>740 487</t>
  </si>
  <si>
    <t>2 024</t>
  </si>
  <si>
    <t>Veikts mantiskais ieguldījums pamatkapitālā par pagasta katlu mājām</t>
  </si>
  <si>
    <t>Sabiedrībā nodarbināto personu skaits</t>
  </si>
  <si>
    <t>Vidējais sabiedrībā nodarbināto personu skaits gadā</t>
  </si>
  <si>
    <t>Personāla izmaksas</t>
  </si>
  <si>
    <t>Izmaksu veids</t>
  </si>
  <si>
    <t>Atlīdzība par darbu</t>
  </si>
  <si>
    <t>Sociālo iemaksu izmaksas</t>
  </si>
  <si>
    <t>Iemaksas 3 pensiju līmenī</t>
  </si>
  <si>
    <t>Informācija par padomes un valdes locekļu atlīdzību</t>
  </si>
  <si>
    <t xml:space="preserve">Aizņēmumi no kredītiestādēm (ilgtermiņa daļa)				</t>
  </si>
  <si>
    <t xml:space="preserve"> Citi aizņēmumi ( ilgtermiņa daļa)			</t>
  </si>
  <si>
    <r>
      <t xml:space="preserve">Pamatlīdzekļu </t>
    </r>
    <r>
      <rPr>
        <b/>
        <sz val="11"/>
        <color rgb="FFC00000"/>
        <rFont val="Times New Roman"/>
        <family val="1"/>
      </rPr>
      <t>grupa vai postenis</t>
    </r>
  </si>
  <si>
    <r>
      <t>MK Nr.775 105.</t>
    </r>
    <r>
      <rPr>
        <vertAlign val="superscript"/>
        <sz val="11"/>
        <color theme="1"/>
        <rFont val="Times New Roman"/>
        <family val="1"/>
        <charset val="186"/>
      </rPr>
      <t>1</t>
    </r>
    <r>
      <rPr>
        <sz val="11"/>
        <color theme="1"/>
        <rFont val="Times New Roman"/>
        <family val="1"/>
        <charset val="186"/>
      </rPr>
      <t xml:space="preserve"> punkts</t>
    </r>
  </si>
  <si>
    <r>
      <t>MK Nr.775 105.</t>
    </r>
    <r>
      <rPr>
        <vertAlign val="superscript"/>
        <sz val="11"/>
        <color theme="1"/>
        <rFont val="Times New Roman"/>
        <family val="1"/>
        <charset val="186"/>
      </rPr>
      <t>2</t>
    </r>
    <r>
      <rPr>
        <sz val="11"/>
        <color theme="1"/>
        <rFont val="Times New Roman"/>
        <family val="1"/>
        <charset val="186"/>
      </rPr>
      <t xml:space="preserve"> punkts</t>
    </r>
  </si>
  <si>
    <t>2023.gadu sabiedrība noslēdz ar pozitīvu darbības rezultātu -peļņu 28092 EUR.  2023. gadā lieli līdzekļi tika tērēti Raudas pagasta katlu mājas sakārtošanai un Lapmežciema katlu mājas sakārtošanai . Galvenie sabiedrības līdzekļa avoti - klientu maksājumi par siltumenerģiju. 2023.gads sabiedrībā bija ļoti sarežģīts. Pozitīvais - 2023.gadā tika veikta siltumtrases izveidošana uz Pūres katlu māju Pūres pagastā. Esam pārņēmuši no PSIA Krants Lapmežciema pagasta siltumapgādes pakalpojumu sniegšanu. Papildus gāzes apkurei Lapmežciema katlu mājā ir arī granulu apkure. Veikta tehniskā ūdens sagatavošanas iekārtas uzstādīšana. Nomā līdz 31.12.2033 mums tika nodota Raudas pagasta katlu māja. Lieli ieguldījumi tika veikti, lai uzstādītu granulu katlus, jo iepriekšejās sezonās bija kurināts ar malku. Tas ļaus nākotnē ietaupīt energoresursus, cilvēkresursus un samazināt tarifu.  Riski sabiedrībā tiek identificēti un analizēti pēc sabiedrības darbības rezultātiem. Sabiedrība analizē spēju nodrošināt siltumenerģijas piegādes pakalpojumu un noteiktos komercdarbības mērķus. Būtiski riski, kas var negatīvi ietekmēt sabiedrības darbību - klientu maksātspējas  samazināšanās un  energoresursu sadārdzinājums, kā arī avārijas situācijas izveidošanās siltumenerģijas ražošanas vai piegādes procesā.</t>
  </si>
  <si>
    <t>Ieņēmumi no pakalpojumiem</t>
  </si>
  <si>
    <t>Preču un materiālu iepirkšanas un piegādes izdevumi</t>
  </si>
  <si>
    <t>Personāla atalgojuma izmaksas</t>
  </si>
  <si>
    <t>Personāla VSAOI izmaksas</t>
  </si>
  <si>
    <t>Saimnieciskās darbības izmaksas</t>
  </si>
  <si>
    <t>Pamatlīdzekļu un nemateriālo ieguldījumu vērtības  nolietojums</t>
  </si>
  <si>
    <t>Elektroenerģojas izmaksas</t>
  </si>
  <si>
    <t>Iepirktās siltumenerģija izmaksas</t>
  </si>
  <si>
    <t>Dabas resursu nodoklis un sabiedrisko pakalpojumu regulators</t>
  </si>
  <si>
    <t>Ūdens izmaksas</t>
  </si>
  <si>
    <t>Remontdarbu izmaksas</t>
  </si>
  <si>
    <t>Saņemto ārējo pakalpojumu izmaksas</t>
  </si>
  <si>
    <t>Nekustamā īpašuma nodoklis</t>
  </si>
  <si>
    <t xml:space="preserve">Administrācijas izmaksas			
			</t>
  </si>
  <si>
    <t>Gada pārskata un revīzijas izdevumi</t>
  </si>
  <si>
    <t>Sakaru izdevumi</t>
  </si>
  <si>
    <t>Biroja uzturēšanas, materiālu un komandējuma izdevumi</t>
  </si>
  <si>
    <t>Valsts kases un bankas apkalpošanas maksa</t>
  </si>
  <si>
    <t xml:space="preserve">Pārējie saimnieciskās darbības ieņēmumi 				</t>
  </si>
  <si>
    <t>Ieņēmumi par pārējiem pakalpojumiem</t>
  </si>
  <si>
    <t>Nākamo periodu ieņēmumi (ES KF)iekļauti pārskata gada ieņēmumos</t>
  </si>
  <si>
    <t>Ieņēmumi no PL pārdošanas</t>
  </si>
  <si>
    <t>Ieņēmumi no šaubīgo debitoru apmaksas</t>
  </si>
  <si>
    <t>Citi ieņēmumi</t>
  </si>
  <si>
    <t>Norēķini ar darbiniekiem un VSAOI</t>
  </si>
  <si>
    <t>Materiālu iepirkšanas izmaksas un elekrība pārējiem pakalpojumiem</t>
  </si>
  <si>
    <t>Pamatlīdzekļu  vērtības  nolietojums ES KF finansētiem pamatlīdzekļiem</t>
  </si>
  <si>
    <t>Komisijas atlīdzība par maksājumu  iekasēšanu</t>
  </si>
  <si>
    <t>Citas izmaksas</t>
  </si>
  <si>
    <t xml:space="preserve">Pārējie saimnieciskās darbības izdevumi		</t>
  </si>
  <si>
    <r>
      <t xml:space="preserve">Neto apgrozījums			
</t>
    </r>
    <r>
      <rPr>
        <sz val="11"/>
        <color theme="1"/>
        <rFont val="Times New Roman"/>
        <family val="1"/>
        <charset val="186"/>
      </rPr>
      <t xml:space="preserve">Apgrozījums ir gada laikā gūtie ieņēmumi no sabiedrības pamatdarbības – preču pārdošanas vai pakalpojumu sniegšanas bez pievienotās vērtības nodokļa. 	</t>
    </r>
    <r>
      <rPr>
        <b/>
        <sz val="11"/>
        <color theme="1"/>
        <rFont val="Times New Roman"/>
        <family val="1"/>
        <charset val="186"/>
      </rPr>
      <t xml:space="preserve">						</t>
    </r>
  </si>
  <si>
    <t>Procentu maksājumi par aizdevumiem</t>
  </si>
  <si>
    <t xml:space="preserve">Procentu maksājumi un tamlīdzīgas izmaksas 
Vispārīgi
_Ref486134207
Procentu maksājumi un tamlīdzīgas izmaksas </t>
  </si>
  <si>
    <t>Aprēķinātais nodoklis saskaņā ar deklarāciju</t>
  </si>
  <si>
    <t>Summa EUR</t>
  </si>
  <si>
    <t>Latvijas vides aizsardzības fonda administrācija</t>
  </si>
  <si>
    <t>15.09.2006  14.12.2006</t>
  </si>
  <si>
    <t>Centrālā katlu māja Asteru 6 rekonstrukcija</t>
  </si>
  <si>
    <t>Centrālā katlu māja Asteru 6 rekonstrukcija. Uzraudzība līdz 13.12.2011.</t>
  </si>
  <si>
    <t xml:space="preserve">Latvijas investīciju attīstības aģentūra </t>
  </si>
  <si>
    <t>Siltumtīklu Lielās un Celtnieku ielas rekonstrukcija</t>
  </si>
  <si>
    <t>Siltumtīklu Lielās un Celtnieku ielas rekonstrukcija. Uzraudzība līdz 24.09.2013.</t>
  </si>
  <si>
    <t>Siltumtīku rekonstrukcija Baložu ielā</t>
  </si>
  <si>
    <t>Siltumtīku rekonstrukcija Baložu ielā. Uzraudzība līdz 07.10.2017</t>
  </si>
  <si>
    <t>Centrālās katlu mājas Asteru 6, rekonstrukcija</t>
  </si>
  <si>
    <t>Centrālās katlu mājas Asteru 6, rekonstrukcija. Uzraudzība līdz 12.06.2019</t>
  </si>
  <si>
    <t>07.11.2013  13.06.2014</t>
  </si>
  <si>
    <t>Siltumtr. rek.Aleksandra ielā</t>
  </si>
  <si>
    <t>Siltumtr. rek.Aleksandra ielā. Uzraudzība līdz 12.06.2019</t>
  </si>
  <si>
    <t>07.11.2014  27.04.2015</t>
  </si>
  <si>
    <t>Katlu mājas Zemītes 5., rekonstrukcija</t>
  </si>
  <si>
    <t>Katlu mājas Zemītes 5, rekonstrukcija. Uzraudzība līdz 26.07.2020.</t>
  </si>
  <si>
    <t xml:space="preserve">Centrālā finanšu līgumu aģentūra </t>
  </si>
  <si>
    <t xml:space="preserve">29.01.2019  27.07.2020  </t>
  </si>
  <si>
    <t>Kurzemes ielas maģ.siltumtr.rek.</t>
  </si>
  <si>
    <t>Kurzemes ielas maģ.siltumtr. rek. Uzraudzība līdz 26.07.2025.</t>
  </si>
  <si>
    <t>Skaidrojums par pārskata gadā un iepriekšējos pārskata gados saņemto finanšu palīdzību</t>
  </si>
  <si>
    <t>Informācija par peļņu vai zaudējumiem no ilgtermiņa ieguldījumu objektu atsavināšanas
Vispārīgi
B300
Informācija par peļņu vai zaudējumiem no ilgtermiņa ieguldījumu objektu atsavināšanas</t>
  </si>
  <si>
    <t>AM MAZ 5432 pārdošana</t>
  </si>
  <si>
    <t>Piekabe T 654/1 Pronar pārdošana</t>
  </si>
  <si>
    <t>1 240</t>
  </si>
  <si>
    <t>AM VWLT35 KASTEN pārdošana</t>
  </si>
  <si>
    <t>1 983</t>
  </si>
  <si>
    <t>2023.gadu sabiedrība noslēdza ar peļņu 28092 EUR.  2023. gadā veikta Raudas pagasta katlu mājas sakārtošana un Lapmežciema katlu mājas sakārtošana. Galvenie sabiedrības līdzekļa avoti - klientu maksājumi par siltumenerģiju. 2023.gads  veikta siltumtrases izveidošana uz Pūres katlu māju Pūres pagastā. Pārņemti no PSIA Krants Lapmežciema pagasta siltumapgādes pakalpojumu sniegšana. Papildus gāzes apkurei Lapmežciema katlu mājā ir arī granulu apkure. Veikta tehniskā ūdens sagatavošanas iekārtas uzstādīšana. Nomā līdz 31.12.2033 mums tika nodota Raudas pagasta katlu māja.</t>
  </si>
  <si>
    <t xml:space="preserve">informācija par būtiskiem notikumiem pēc bilances datuma, kuri nav iekļauti bilancē vai peļņas vai zaudējumu aprēķinā </t>
  </si>
  <si>
    <t>Par būtisku notikumu pēc bilances skatīt 1.7.piezīmē. Šis notikums neietekmē šo finanšu pārskatu. Laika posmā no pārskata gada pēdējās dienas līdz šo finanšu pārskatu parakstīšanas datumam nav bijuši nekādi notikumi, kuru rezultātā šajos finanšu pārskatos būtu jāveic korekcijas vai kuri būtu jāpaskaidro šajos finanšu pārskatos, papildus jau sniegtajiem skaidrojumiem un veiktajām korekcijām.</t>
  </si>
  <si>
    <t>Vadības apliecinājums</t>
  </si>
  <si>
    <t xml:space="preserve">SIA "Tukuma siltums" ir maza sabiedrība saskaņā ar Gada pārskatu un konsolidēto gada pārskatu likuma 5.panta noteikumiem. Gada pārskats ir viens dokuments, kas sastāv no Vadības ziņojuma un Finanšu pārskata. Finanšu pārskats sastāv no bilances, peļņas vai zaudējumu aprēķina un pielikuma. </t>
  </si>
  <si>
    <t>Pielikums no 7. līdz 22. lapai ir neatņemama šī finanšu pārskata sastāvdaļa.</t>
  </si>
  <si>
    <r>
      <rPr>
        <sz val="11"/>
        <color rgb="FF00B0F0"/>
        <rFont val="Times New Roman"/>
        <family val="1"/>
        <charset val="186"/>
      </rPr>
      <t>Sākotnējā vērtība -</t>
    </r>
    <r>
      <rPr>
        <sz val="11"/>
        <color theme="1"/>
        <rFont val="Times New Roman"/>
        <family val="1"/>
        <charset val="186"/>
      </rPr>
      <t xml:space="preserve"> iegādes izmaksas vai ražošanas pašizmaksa:</t>
    </r>
  </si>
  <si>
    <r>
      <t xml:space="preserve">Nr.
</t>
    </r>
    <r>
      <rPr>
        <sz val="11"/>
        <color rgb="FF00B0F0"/>
        <rFont val="Times New Roman"/>
        <family val="1"/>
      </rPr>
      <t>(par katru sabiedrību savā Nr.)</t>
    </r>
  </si>
  <si>
    <t>Uzkrājumi ir paredzēti, lai segtu saistības, kuru būtība ir skaidri noteikta un kuras bilances datumā ir paredzamas vai zināmas vai kuras noteikti radīsies, bet var mainīties šo saistību segšanai nepieciešamās summas lielums vai šo saistību rašanās datums.</t>
  </si>
  <si>
    <r>
      <t xml:space="preserve">Ja viena persona var kontrolēt otru vai arī, ja tai ir ievērojama ietekme uz otru personu, pieņemot ar finansēm vai saimniecisko darbību saistītus lēmumus, tad tās tiek uzskatītas par saistītām pusēm. Par saistītām pusēm tiek uzskatīti akcionāri, augsta līmeņa vadība, valdes un padomes locekļi, viņu tuvi ģimenes locekļi un sabiedrības, kas tieši vai netieši caur vienu vai vairākiem starpniekiem kontrolē Sabiedrību vai arī kuras Sabiedrība kontrolē, vai kuri ar Sabiedrību atrodas zem kopējās kontroles. 
</t>
    </r>
    <r>
      <rPr>
        <i/>
        <sz val="11"/>
        <rFont val="Times New Roman"/>
        <family val="1"/>
      </rPr>
      <t>(Termins "saistītās puses" atbilst Komisijas 2008.gada 3.novembra regulas (EK) Nr. 1126/2008, ar ko pieņem vairākus starptautiskos grāmatvedības standartus saskaņā ar Eiropas Parlamenta un Padomes regulu (EK) Nr. 1606/2002, pielikumā minētajam 24. SGS "Informācijas atklāšana par saistītajām pusēm" lietotajam terminam)</t>
    </r>
  </si>
  <si>
    <t xml:space="preserve">Nomā līdz 31.12.2033 mums tika nodota Raudas pagasta katlu māja
</t>
  </si>
  <si>
    <t>2.1.1. Ilgtermiņa finanšu ieguldījumi</t>
  </si>
  <si>
    <t xml:space="preserve">
Pārskata gadā aprēķinātās vērtības samazinājuma korekcijas (tajā skaitā nolietojums)</t>
  </si>
  <si>
    <t>Reģ.nr.40003402878</t>
  </si>
  <si>
    <r>
      <rPr>
        <sz val="10"/>
        <rFont val="Times New Roman"/>
        <family val="1"/>
      </rPr>
      <t>Sabiedrība</t>
    </r>
    <r>
      <rPr>
        <sz val="10"/>
        <color rgb="FFC00000"/>
        <rFont val="Times New Roman"/>
        <family val="1"/>
      </rPr>
      <t xml:space="preserve"> iepriekšējos gados un arī pārskata gadā</t>
    </r>
    <r>
      <rPr>
        <sz val="10"/>
        <rFont val="Times New Roman"/>
        <family val="1"/>
      </rPr>
      <t xml:space="preserve"> ir noslēgusi finanšu nomas līgumus, lai nodrošinātu</t>
    </r>
    <r>
      <rPr>
        <sz val="10"/>
        <color rgb="FFC00000"/>
        <rFont val="Times New Roman"/>
        <family val="1"/>
      </rPr>
      <t xml:space="preserve"> pamatlīdzekļu un krājumu aktīvu</t>
    </r>
    <r>
      <rPr>
        <sz val="10"/>
        <rFont val="Times New Roman"/>
        <family val="1"/>
      </rPr>
      <t xml:space="preserve"> iegādes finansēšanu.
Finanšu līzinga objekti </t>
    </r>
    <r>
      <rPr>
        <sz val="10"/>
        <color rgb="FFC00000"/>
        <rFont val="Times New Roman"/>
        <family val="1"/>
      </rPr>
      <t xml:space="preserve">kalpo kā šo līzinga saistību (aizņēmumu) nodoršinājums, un </t>
    </r>
    <r>
      <rPr>
        <sz val="10"/>
        <rFont val="Times New Roman"/>
        <family val="1"/>
      </rPr>
      <t xml:space="preserve">šo aktīvu bilances vērtība </t>
    </r>
    <r>
      <rPr>
        <sz val="10"/>
        <color rgb="FFC00000"/>
        <rFont val="Times New Roman"/>
        <family val="1"/>
      </rPr>
      <t>pārskata perioda beigās ir EUR xx.</t>
    </r>
    <r>
      <rPr>
        <sz val="11"/>
        <rFont val="Times New Roman"/>
        <family val="1"/>
      </rPr>
      <t/>
    </r>
  </si>
  <si>
    <t>Avansa maksājumi par pamatlīdzekļiem</t>
  </si>
  <si>
    <t>Pārējie nodokļi</t>
  </si>
  <si>
    <r>
      <t>Vidējais darbinieku skaits</t>
    </r>
    <r>
      <rPr>
        <sz val="11"/>
        <color rgb="FFFF0000"/>
        <rFont val="Times New Roman"/>
        <family val="1"/>
        <charset val="186"/>
      </rPr>
      <t xml:space="preserve"> </t>
    </r>
    <r>
      <rPr>
        <sz val="11"/>
        <color rgb="FF00B0F0"/>
        <rFont val="Times New Roman"/>
        <family val="1"/>
        <charset val="186"/>
      </rPr>
      <t>(pārskata gadā)</t>
    </r>
    <r>
      <rPr>
        <b/>
        <sz val="11"/>
        <color theme="1"/>
        <rFont val="Times New Roman"/>
        <family val="1"/>
        <charset val="186"/>
      </rPr>
      <t xml:space="preserve"> </t>
    </r>
  </si>
  <si>
    <t>Pašlaik sabiedrība strādā standarta režīmā. Sabiedrība analizē spēju nodrošināt siltumenerģijas piegādes un noteiktos komercdarbības mērķus.Tomēr šis secinājums balstās uz informāciju, kas ir pieejama šī finanšu pārskata parakstīšanas brīdī un turpmāko notikumu ietekme uz sabiedrības darbību nākotnē var atšķirties no vadības izvērtējuma. Tuvāko gadu laikā sabiedrība plāno  paplašināt savu katlu māju skaitu.</t>
  </si>
  <si>
    <t xml:space="preserve"> Šo pamatlīdzekļu iegādes izmaksas bija EUR  1920578.</t>
  </si>
  <si>
    <t>Atlikums 31.12 2024.</t>
  </si>
  <si>
    <t xml:space="preserve">Uzkrājumi nedrošiem parādiem </t>
  </si>
  <si>
    <t>Pamatkapitāls 2024.gada laikā  palielināts par 23182 EUR.</t>
  </si>
  <si>
    <t>AS Citadele aizņēmumam kā nodrošinājumu prasījumiem, kas var rasties saskaņā ar noslēgto aizņēmuma līgumu, sabiedrība ir saņēmusi galvojumu no Tukuma novada domes par pilnu aizņēmuma summu, kas noteikts ar Tukuma novada domes lēmumu.</t>
  </si>
  <si>
    <t>Valsts kases aizņēmumiem kā nodrošinājumu prasījumiem, kas var rasties saskaņā ar noslēgto aizņēmuma līgumiem, sabiedrība ir saņēmusi galvojumus no Tukuma novada domes par pilnu aizņēmuma summu, kas noteikts ar Tukuma novada domes lēmumu.</t>
  </si>
  <si>
    <t>Katlu māju noma</t>
  </si>
  <si>
    <t>Ieņēmumi no PSIA Krants pārņemšanas</t>
  </si>
  <si>
    <t>Ieņēmumi no PSIA Jaunpils KS pārņemšanas</t>
  </si>
  <si>
    <t>Ieņēmumi no saules paneļiem</t>
  </si>
  <si>
    <t>Izdevumi no PSIA Krants pārņemšanas</t>
  </si>
  <si>
    <t>Izdevumi no PSIA Jaunpils KS pārņemšanas</t>
  </si>
  <si>
    <t>Izdevumi no saules paneļiem</t>
  </si>
  <si>
    <t>Pārējie nodokļi- aprēķināts virslimita dabas resursu nodoklis</t>
  </si>
  <si>
    <t>Ekskavators iekrāvējs New Holland B 115 C</t>
  </si>
  <si>
    <t>Tukumā</t>
  </si>
  <si>
    <t xml:space="preserve">
2025.gadā sabiedrība plāno siltumapgādes pārņemšanu Tukuma novada Smārdes pagastā. Plānots iegādāties Jauntukuma katlu māju un Milzkalnes pagasta katlu māju. Ieplānoti trašu posmu remonti. Turpināt nodrošināt Tukuma novada pašvaldības deleģētos pienākumus.</t>
  </si>
  <si>
    <t>Pārskata periodā neto apgrozījums ir  EUR 4012719,  finanšu rezultāts – zaudējumi                     EUR 41238 apmērā. 
Sabiedrības pārskata perioda neto apgrozījums ir samazinājies par 2%, salīdzinot ar iepriekšējā pārskata perioda rādītājiem.  2024.gadā lieli līdzekļi tērēti Sēmes pagasta katlu mājas pārejai uz automātisko šķeldas padevi un Jaunpils pagasta Levestes katlu mājas pārejai no malkas apkures uz gāzes apkuri,kas ļaus nākotnē ietaupīt energoresursus un cilvēkresursus. Esam pārņēmuši no PSIA "Jaunpils KS" Jaunpils pagasta siltumapgādes pakalpojumu sniegšanu.Nomā līdz 31.05.2025 mums tika nodota katlu māja Jauntukumā no AS Profe un katlu māja Milzkalnes pagastā no SIA Šlokenbeka. Sabiedrība analizē spēju nodrošināt siltumenerģijas piegādes pakalpojumus un noteiktos komercdarbības mērķus. Būtiski riski, kas var negatīvi ietekmēt sabiedrības darbību - klientu maksātspējas samazināšanās un avārijas situācijas izveidošanās siltumenerģijas ražošanas objektos un siltumtrasēs.</t>
  </si>
  <si>
    <t>2025.gada 12.martā</t>
  </si>
  <si>
    <t>*Tai skaitā ilgāk par 5 gadiem:</t>
  </si>
  <si>
    <t xml:space="preserve"> Pārskata gadā par bezcerīgi atgūstamiem atzīti un norakstīti no iepriekš izveidotiem uzkrājumiem debitoru parādi 2488 EUR un 419 EUR atgūts parāds, par kuru iepriekš izveidoti uzkrājumi.Pircēju parādi uzrādīti neto vērtībā no pilnās summas atskaitot uzkrājumus šaubīgiem debitoru parādiem.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</si>
</sst>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_(* #,##0_);_(* \(#,##0\);_(* &quot;0&quot;_);_(@_)"/>
    <numFmt numFmtId="166" formatCode="0.0."/>
    <numFmt numFmtId="167" formatCode="#,##0.0"/>
    <numFmt numFmtId="168" formatCode="0.0"/>
  </numFmts>
  <fonts count="137">
    <font>
      <sz val="11"/>
      <color theme="1"/>
      <name val="Calibri"/>
      <family val="2"/>
      <charset val="186"/>
      <scheme val="minor"/>
    </font>
    <font>
      <sz val="11"/>
      <color theme="1"/>
      <name val="Calibri"/>
      <family val="2"/>
      <charset val="204"/>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26"/>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sz val="8"/>
      <color theme="1"/>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name val="Times New Roman"/>
      <family val="1"/>
    </font>
    <font>
      <sz val="11"/>
      <color theme="1"/>
      <name val="Times New Roman"/>
      <family val="1"/>
    </font>
    <font>
      <sz val="11"/>
      <color rgb="FFFF0000"/>
      <name val="Times New Roman"/>
      <family val="1"/>
    </font>
    <font>
      <sz val="11"/>
      <color rgb="FFC00000"/>
      <name val="Times New Roman"/>
      <family val="1"/>
    </font>
    <font>
      <i/>
      <sz val="11"/>
      <name val="Times New Roman"/>
      <family val="1"/>
      <charset val="186"/>
    </font>
    <font>
      <sz val="12"/>
      <name val="Times New Roman"/>
      <family val="1"/>
      <charset val="186"/>
    </font>
    <font>
      <b/>
      <sz val="11"/>
      <color theme="1"/>
      <name val="Times New Roman"/>
      <family val="1"/>
    </font>
    <font>
      <b/>
      <sz val="9"/>
      <color indexed="57"/>
      <name val="Tahoma"/>
      <family val="2"/>
      <charset val="186"/>
    </font>
    <font>
      <sz val="9"/>
      <color indexed="57"/>
      <name val="Tahoma"/>
      <family val="2"/>
      <charset val="186"/>
    </font>
    <font>
      <u/>
      <sz val="9"/>
      <color indexed="57"/>
      <name val="Tahoma"/>
      <family val="2"/>
      <charset val="186"/>
    </font>
    <font>
      <i/>
      <sz val="9"/>
      <color indexed="57"/>
      <name val="Tahoma"/>
      <family val="2"/>
      <charset val="186"/>
    </font>
    <font>
      <sz val="11"/>
      <color rgb="FFC00000"/>
      <name val="Times New Roman"/>
      <family val="1"/>
      <charset val="186"/>
    </font>
    <font>
      <u/>
      <sz val="9"/>
      <color indexed="52"/>
      <name val="Tahoma"/>
      <family val="2"/>
      <charset val="186"/>
    </font>
    <font>
      <b/>
      <sz val="11"/>
      <name val="Times New Roman"/>
      <family val="1"/>
      <charset val="186"/>
    </font>
    <font>
      <b/>
      <i/>
      <sz val="12"/>
      <color theme="1"/>
      <name val="Times New Roman"/>
      <family val="1"/>
      <charset val="186"/>
    </font>
    <font>
      <sz val="9"/>
      <color indexed="81"/>
      <name val="Tahoma"/>
      <family val="2"/>
    </font>
    <font>
      <b/>
      <sz val="9"/>
      <color indexed="81"/>
      <name val="Tahoma"/>
      <family val="2"/>
    </font>
    <font>
      <sz val="9"/>
      <color indexed="10"/>
      <name val="Tahoma"/>
      <family val="2"/>
    </font>
    <font>
      <i/>
      <sz val="9"/>
      <color indexed="10"/>
      <name val="Tahoma"/>
      <family val="2"/>
      <charset val="186"/>
    </font>
    <font>
      <sz val="11"/>
      <color rgb="FF00B0F0"/>
      <name val="Times New Roman"/>
      <family val="1"/>
      <charset val="186"/>
    </font>
    <font>
      <i/>
      <sz val="9"/>
      <color indexed="30"/>
      <name val="Tahoma"/>
      <family val="2"/>
      <charset val="186"/>
    </font>
    <font>
      <i/>
      <sz val="10"/>
      <color rgb="FF00B0F0"/>
      <name val="Times New Roman"/>
      <family val="1"/>
      <charset val="186"/>
    </font>
    <font>
      <i/>
      <sz val="8"/>
      <color indexed="14"/>
      <name val="Tahoma"/>
      <family val="2"/>
      <charset val="186"/>
    </font>
    <font>
      <b/>
      <sz val="9"/>
      <color theme="1"/>
      <name val="Times New Roman"/>
      <family val="1"/>
      <charset val="186"/>
    </font>
    <font>
      <u/>
      <sz val="9"/>
      <color indexed="14"/>
      <name val="Tahoma"/>
      <family val="2"/>
    </font>
    <font>
      <b/>
      <sz val="9"/>
      <color indexed="14"/>
      <name val="Tahoma"/>
      <family val="2"/>
    </font>
    <font>
      <b/>
      <u/>
      <sz val="9"/>
      <color indexed="14"/>
      <name val="Tahoma"/>
      <family val="2"/>
    </font>
    <font>
      <i/>
      <sz val="8"/>
      <color indexed="52"/>
      <name val="Tahoma"/>
      <family val="2"/>
      <charset val="186"/>
    </font>
    <font>
      <sz val="10"/>
      <name val="Times New Roman"/>
      <family val="1"/>
      <charset val="186"/>
    </font>
    <font>
      <vertAlign val="superscript"/>
      <sz val="9"/>
      <color indexed="52"/>
      <name val="Tahoma"/>
      <family val="2"/>
      <charset val="186"/>
    </font>
    <font>
      <i/>
      <sz val="9"/>
      <color indexed="81"/>
      <name val="Tahoma"/>
      <family val="2"/>
      <charset val="186"/>
    </font>
    <font>
      <sz val="12"/>
      <color theme="1"/>
      <name val="Times New Roman"/>
      <family val="1"/>
    </font>
    <font>
      <sz val="10.5"/>
      <color theme="1"/>
      <name val="Times New Roman"/>
      <family val="1"/>
      <charset val="186"/>
    </font>
    <font>
      <b/>
      <sz val="10.5"/>
      <color theme="1"/>
      <name val="Times New Roman"/>
      <family val="1"/>
      <charset val="186"/>
    </font>
    <font>
      <i/>
      <sz val="10"/>
      <color theme="1"/>
      <name val="Calibri"/>
      <family val="2"/>
      <charset val="186"/>
      <scheme val="minor"/>
    </font>
    <font>
      <b/>
      <sz val="11"/>
      <color rgb="FFFF0000"/>
      <name val="Times New Roman"/>
      <family val="1"/>
      <charset val="186"/>
    </font>
    <font>
      <i/>
      <sz val="11"/>
      <color rgb="FFFF0000"/>
      <name val="Times New Roman"/>
      <family val="1"/>
    </font>
    <font>
      <i/>
      <sz val="11"/>
      <color theme="1"/>
      <name val="Times New Roman"/>
      <family val="1"/>
    </font>
    <font>
      <sz val="11"/>
      <color rgb="FFC00000"/>
      <name val="Calibri"/>
      <family val="2"/>
      <charset val="186"/>
      <scheme val="minor"/>
    </font>
    <font>
      <b/>
      <sz val="11"/>
      <color rgb="FFC00000"/>
      <name val="Times New Roman"/>
      <family val="1"/>
    </font>
    <font>
      <sz val="10"/>
      <color theme="1"/>
      <name val="Times New Roman"/>
      <family val="1"/>
    </font>
    <font>
      <sz val="10"/>
      <color rgb="FFC00000"/>
      <name val="Times New Roman"/>
      <family val="1"/>
      <charset val="186"/>
    </font>
    <font>
      <b/>
      <u/>
      <sz val="9"/>
      <color indexed="81"/>
      <name val="Tahoma"/>
      <family val="2"/>
      <charset val="186"/>
    </font>
    <font>
      <b/>
      <i/>
      <sz val="11"/>
      <name val="Times New Roman"/>
      <family val="1"/>
      <charset val="186"/>
    </font>
    <font>
      <sz val="11"/>
      <name val="Calibri"/>
      <family val="2"/>
      <charset val="186"/>
      <scheme val="minor"/>
    </font>
    <font>
      <b/>
      <sz val="11"/>
      <color rgb="FF00B0F0"/>
      <name val="Times New Roman"/>
      <family val="1"/>
      <charset val="186"/>
    </font>
    <font>
      <b/>
      <i/>
      <u/>
      <sz val="11"/>
      <name val="Times New Roman"/>
      <family val="1"/>
      <charset val="186"/>
    </font>
    <font>
      <b/>
      <i/>
      <sz val="11"/>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i/>
      <sz val="11"/>
      <name val="Times New Roman"/>
      <family val="1"/>
    </font>
    <font>
      <sz val="11"/>
      <color rgb="FF00B0F0"/>
      <name val="Times New Roman"/>
      <family val="1"/>
    </font>
    <font>
      <sz val="9"/>
      <name val="Times New Roman"/>
      <family val="1"/>
      <charset val="186"/>
    </font>
    <font>
      <i/>
      <sz val="9"/>
      <color indexed="81"/>
      <name val="Tahoma"/>
      <family val="2"/>
    </font>
    <font>
      <b/>
      <i/>
      <u/>
      <sz val="11"/>
      <color theme="1"/>
      <name val="Times New Roman"/>
      <family val="1"/>
    </font>
    <font>
      <b/>
      <i/>
      <sz val="12"/>
      <color theme="1"/>
      <name val="Times New Roman"/>
      <family val="1"/>
    </font>
    <font>
      <sz val="12"/>
      <color theme="0" tint="-0.34998626667073579"/>
      <name val="Times New Roman"/>
      <family val="1"/>
      <charset val="186"/>
    </font>
    <font>
      <sz val="9"/>
      <color indexed="40"/>
      <name val="Tahoma"/>
      <family val="2"/>
      <charset val="186"/>
    </font>
    <font>
      <b/>
      <sz val="10"/>
      <color rgb="FF00B0F0"/>
      <name val="Times New Roman"/>
      <family val="1"/>
      <charset val="186"/>
    </font>
    <font>
      <sz val="9"/>
      <color indexed="48"/>
      <name val="Tahoma"/>
      <family val="2"/>
      <charset val="186"/>
    </font>
    <font>
      <sz val="11"/>
      <color rgb="FF00B0F0"/>
      <name val="Calibri"/>
      <family val="2"/>
      <charset val="186"/>
      <scheme val="minor"/>
    </font>
    <font>
      <sz val="16"/>
      <color theme="1"/>
      <name val="Times New Roman"/>
      <family val="1"/>
      <charset val="186"/>
    </font>
    <font>
      <b/>
      <sz val="16"/>
      <color theme="1"/>
      <name val="Times New Roman"/>
      <family val="1"/>
      <charset val="186"/>
    </font>
    <font>
      <sz val="11"/>
      <color theme="1"/>
      <name val="Times New Roman"/>
      <family val="1"/>
      <charset val="204"/>
    </font>
    <font>
      <i/>
      <u/>
      <sz val="11"/>
      <color theme="1"/>
      <name val="Times New Roman"/>
      <family val="1"/>
    </font>
    <font>
      <sz val="11"/>
      <name val="Times New Roman"/>
      <family val="1"/>
      <charset val="204"/>
    </font>
    <font>
      <b/>
      <i/>
      <sz val="12"/>
      <name val="Times New Roman"/>
      <family val="1"/>
      <charset val="186"/>
    </font>
    <font>
      <i/>
      <sz val="10"/>
      <name val="Times New Roman"/>
      <family val="1"/>
      <charset val="186"/>
    </font>
    <font>
      <sz val="8"/>
      <name val="Arial"/>
      <family val="2"/>
    </font>
    <font>
      <i/>
      <sz val="11"/>
      <color theme="1"/>
      <name val="Calibri"/>
      <family val="2"/>
      <charset val="186"/>
      <scheme val="minor"/>
    </font>
    <font>
      <sz val="11"/>
      <color rgb="FFFF0000"/>
      <name val="Times New Roman"/>
      <family val="1"/>
      <charset val="204"/>
    </font>
    <font>
      <i/>
      <u/>
      <sz val="11"/>
      <name val="Times New Roman"/>
      <family val="1"/>
    </font>
    <font>
      <u/>
      <sz val="11"/>
      <color theme="10"/>
      <name val="Calibri"/>
      <family val="2"/>
      <charset val="186"/>
      <scheme val="minor"/>
    </font>
    <font>
      <i/>
      <sz val="11"/>
      <name val="Times New Roman"/>
      <family val="1"/>
      <charset val="204"/>
    </font>
    <font>
      <sz val="11"/>
      <color theme="1"/>
      <name val="Calibri"/>
      <family val="2"/>
      <charset val="186"/>
      <scheme val="minor"/>
    </font>
    <font>
      <b/>
      <sz val="10"/>
      <color rgb="FF000000"/>
      <name val="Times New Roman"/>
      <family val="1"/>
    </font>
    <font>
      <sz val="10"/>
      <color rgb="FF000000"/>
      <name val="Times New Roman"/>
      <family val="1"/>
      <charset val="186"/>
    </font>
    <font>
      <b/>
      <sz val="10"/>
      <color rgb="FF000000"/>
      <name val="Times New Roman"/>
      <family val="1"/>
      <charset val="186"/>
    </font>
    <font>
      <b/>
      <sz val="10"/>
      <name val="Times New Roman"/>
      <family val="1"/>
      <charset val="186"/>
    </font>
    <font>
      <b/>
      <u/>
      <sz val="11"/>
      <color theme="1"/>
      <name val="Times New Roman"/>
      <family val="1"/>
      <charset val="186"/>
    </font>
    <font>
      <b/>
      <u/>
      <sz val="11"/>
      <name val="Times New Roman"/>
      <family val="1"/>
      <charset val="186"/>
    </font>
    <font>
      <vertAlign val="superscript"/>
      <sz val="11"/>
      <color theme="1"/>
      <name val="Times New Roman"/>
      <family val="1"/>
      <charset val="186"/>
    </font>
    <font>
      <sz val="11"/>
      <name val="Arial"/>
      <family val="2"/>
    </font>
    <font>
      <sz val="11"/>
      <color rgb="FF000000"/>
      <name val="Times New Roman"/>
      <family val="1"/>
      <charset val="186"/>
    </font>
    <font>
      <b/>
      <sz val="9"/>
      <color rgb="FF000000"/>
      <name val="Times New Roman"/>
      <family val="1"/>
      <charset val="186"/>
    </font>
    <font>
      <b/>
      <sz val="9"/>
      <name val="Times New Roman"/>
      <family val="1"/>
      <charset val="186"/>
    </font>
    <font>
      <b/>
      <sz val="11"/>
      <color rgb="FF000000"/>
      <name val="Times New Roman"/>
      <family val="1"/>
      <charset val="186"/>
    </font>
    <font>
      <b/>
      <sz val="11"/>
      <color rgb="FF000000"/>
      <name val="Times New Roman"/>
      <family val="1"/>
    </font>
    <font>
      <sz val="11"/>
      <name val="Arial"/>
      <family val="2"/>
      <charset val="186"/>
    </font>
    <font>
      <sz val="11"/>
      <color rgb="FF000000"/>
      <name val="Times New Roman"/>
      <family val="1"/>
    </font>
    <font>
      <sz val="11"/>
      <color rgb="FF000000"/>
      <name val="Aptos Narrow"/>
      <family val="2"/>
    </font>
    <font>
      <sz val="11"/>
      <color rgb="FF000000"/>
      <name val="Aptos Narrow"/>
      <family val="2"/>
      <charset val="186"/>
    </font>
    <font>
      <i/>
      <sz val="11"/>
      <color rgb="FF00B0F0"/>
      <name val="Times New Roman"/>
      <family val="1"/>
      <charset val="186"/>
    </font>
    <font>
      <i/>
      <sz val="11"/>
      <color rgb="FFFF0000"/>
      <name val="Times New Roman"/>
      <family val="1"/>
      <charset val="186"/>
    </font>
    <font>
      <sz val="9"/>
      <color theme="1"/>
      <name val="Times New Roman"/>
      <family val="1"/>
      <charset val="186"/>
    </font>
    <font>
      <sz val="10"/>
      <name val="Times New Roman"/>
      <family val="1"/>
    </font>
    <font>
      <sz val="11"/>
      <color rgb="FFFF0000"/>
      <name val="STKaiti"/>
      <charset val="134"/>
    </font>
    <font>
      <i/>
      <sz val="11"/>
      <color theme="1"/>
      <name val="STKaiti"/>
      <charset val="134"/>
    </font>
    <font>
      <sz val="9"/>
      <color rgb="FF000000"/>
      <name val="Times New Roman"/>
      <family val="1"/>
      <charset val="186"/>
    </font>
    <font>
      <b/>
      <i/>
      <sz val="10"/>
      <color theme="1"/>
      <name val="Times New Roman"/>
      <family val="1"/>
      <charset val="186"/>
    </font>
    <font>
      <b/>
      <i/>
      <sz val="9"/>
      <color theme="1"/>
      <name val="Times New Roman"/>
      <family val="1"/>
      <charset val="186"/>
    </font>
    <font>
      <sz val="10"/>
      <color rgb="FFFF0000"/>
      <name val="Times New Roman"/>
      <family val="1"/>
      <charset val="186"/>
    </font>
    <font>
      <sz val="10"/>
      <color rgb="FFC00000"/>
      <name val="Times New Roman"/>
      <family val="1"/>
    </font>
  </fonts>
  <fills count="9">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000"/>
        <bgColor indexed="64"/>
      </patternFill>
    </fill>
    <fill>
      <patternFill patternType="solid">
        <fgColor rgb="FFFFFFCC"/>
        <bgColor rgb="FFFFFFFF"/>
      </patternFill>
    </fill>
    <fill>
      <patternFill patternType="solid">
        <fgColor theme="0"/>
        <bgColor indexed="64"/>
      </patternFill>
    </fill>
    <fill>
      <patternFill patternType="solid">
        <fgColor rgb="FFFFFFCC"/>
        <bgColor rgb="FF000000"/>
      </patternFill>
    </fill>
    <fill>
      <patternFill patternType="solid">
        <fgColor theme="0"/>
        <bgColor indexed="9"/>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right style="hair">
        <color theme="1" tint="0.34998626667073579"/>
      </right>
      <top style="hair">
        <color theme="1" tint="0.34998626667073579"/>
      </top>
      <bottom style="hair">
        <color theme="1" tint="0.34998626667073579"/>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4">
    <xf numFmtId="0" fontId="0" fillId="0" borderId="0"/>
    <xf numFmtId="0" fontId="102" fillId="0" borderId="0"/>
    <xf numFmtId="0" fontId="106" fillId="0" borderId="0" applyNumberFormat="0" applyFill="0" applyBorder="0" applyAlignment="0" applyProtection="0"/>
    <xf numFmtId="9" fontId="108" fillId="0" borderId="0" applyFont="0" applyFill="0" applyBorder="0" applyAlignment="0" applyProtection="0"/>
  </cellStyleXfs>
  <cellXfs count="585">
    <xf numFmtId="0" fontId="0" fillId="0" borderId="0" xfId="0"/>
    <xf numFmtId="0" fontId="2" fillId="0" borderId="0" xfId="0" applyFont="1" applyAlignment="1">
      <alignment vertical="center"/>
    </xf>
    <xf numFmtId="49" fontId="2" fillId="0" borderId="0" xfId="0" applyNumberFormat="1" applyFont="1" applyAlignment="1">
      <alignment vertical="center"/>
    </xf>
    <xf numFmtId="14" fontId="2" fillId="0" borderId="0" xfId="0" applyNumberFormat="1" applyFont="1" applyAlignment="1">
      <alignment horizontal="left" vertical="center"/>
    </xf>
    <xf numFmtId="0" fontId="4"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2" borderId="0" xfId="0" applyFont="1" applyFill="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14" fontId="4" fillId="0" borderId="0" xfId="0" applyNumberFormat="1" applyFont="1" applyAlignment="1">
      <alignment vertical="center"/>
    </xf>
    <xf numFmtId="14" fontId="4" fillId="0" borderId="0" xfId="0" applyNumberFormat="1" applyFont="1" applyAlignment="1">
      <alignment horizontal="center" vertical="center"/>
    </xf>
    <xf numFmtId="14" fontId="4" fillId="2" borderId="0" xfId="0" applyNumberFormat="1" applyFont="1" applyFill="1" applyAlignment="1">
      <alignment horizontal="center" vertical="center"/>
    </xf>
    <xf numFmtId="0" fontId="4" fillId="0" borderId="0" xfId="0" applyFont="1" applyAlignment="1">
      <alignment horizontal="right" vertical="center"/>
    </xf>
    <xf numFmtId="0" fontId="3" fillId="0" borderId="0" xfId="0" applyFont="1" applyAlignment="1">
      <alignment vertical="center"/>
    </xf>
    <xf numFmtId="0" fontId="8" fillId="0" borderId="0" xfId="0" applyFont="1" applyAlignment="1">
      <alignment horizontal="center" vertical="center"/>
    </xf>
    <xf numFmtId="0" fontId="6" fillId="0" borderId="0" xfId="0" applyFont="1" applyAlignment="1">
      <alignment vertical="center"/>
    </xf>
    <xf numFmtId="0" fontId="15"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right" vertical="center"/>
    </xf>
    <xf numFmtId="0" fontId="6" fillId="0" borderId="0" xfId="0" applyFont="1" applyAlignment="1">
      <alignment horizontal="right" vertical="center"/>
    </xf>
    <xf numFmtId="165" fontId="2" fillId="2" borderId="0" xfId="0" applyNumberFormat="1" applyFont="1" applyFill="1" applyAlignment="1">
      <alignment vertical="center"/>
    </xf>
    <xf numFmtId="165" fontId="2" fillId="0" borderId="0" xfId="0" applyNumberFormat="1" applyFont="1" applyAlignment="1">
      <alignment vertical="center"/>
    </xf>
    <xf numFmtId="165" fontId="6" fillId="0" borderId="0" xfId="0" applyNumberFormat="1" applyFont="1" applyAlignment="1">
      <alignment vertical="center"/>
    </xf>
    <xf numFmtId="165" fontId="4" fillId="0" borderId="0" xfId="0" applyNumberFormat="1" applyFont="1" applyAlignment="1">
      <alignment vertical="center"/>
    </xf>
    <xf numFmtId="165" fontId="10" fillId="0" borderId="3" xfId="0" applyNumberFormat="1" applyFont="1" applyBorder="1" applyAlignment="1">
      <alignment vertical="center"/>
    </xf>
    <xf numFmtId="165" fontId="6" fillId="0" borderId="5" xfId="0" applyNumberFormat="1" applyFont="1" applyBorder="1" applyAlignment="1">
      <alignment vertical="center"/>
    </xf>
    <xf numFmtId="165" fontId="2" fillId="2" borderId="2" xfId="0" applyNumberFormat="1" applyFont="1" applyFill="1" applyBorder="1" applyAlignment="1">
      <alignment vertical="center"/>
    </xf>
    <xf numFmtId="165" fontId="10" fillId="0" borderId="4" xfId="0" applyNumberFormat="1" applyFont="1" applyBorder="1" applyAlignment="1">
      <alignment vertical="center"/>
    </xf>
    <xf numFmtId="165" fontId="6" fillId="2" borderId="0" xfId="0" applyNumberFormat="1" applyFont="1" applyFill="1" applyAlignment="1">
      <alignment vertical="center"/>
    </xf>
    <xf numFmtId="0" fontId="4" fillId="2" borderId="0" xfId="0" applyFont="1" applyFill="1" applyAlignment="1">
      <alignment horizontal="left" vertical="center"/>
    </xf>
    <xf numFmtId="164" fontId="2" fillId="0" borderId="0" xfId="0" applyNumberFormat="1" applyFont="1" applyAlignment="1">
      <alignment vertical="center"/>
    </xf>
    <xf numFmtId="164" fontId="6" fillId="0" borderId="0" xfId="0" applyNumberFormat="1" applyFont="1" applyAlignment="1">
      <alignment vertical="center"/>
    </xf>
    <xf numFmtId="164" fontId="17" fillId="0" borderId="0" xfId="0" applyNumberFormat="1" applyFont="1" applyAlignment="1">
      <alignment horizontal="right" vertical="center"/>
    </xf>
    <xf numFmtId="165" fontId="6" fillId="0" borderId="6" xfId="0" applyNumberFormat="1" applyFont="1" applyBorder="1" applyAlignment="1">
      <alignment vertical="center"/>
    </xf>
    <xf numFmtId="164" fontId="10" fillId="0" borderId="0" xfId="0" applyNumberFormat="1" applyFont="1" applyAlignment="1">
      <alignment vertical="center"/>
    </xf>
    <xf numFmtId="164" fontId="2" fillId="0" borderId="0" xfId="0" applyNumberFormat="1" applyFont="1" applyAlignment="1">
      <alignment horizontal="right" vertical="center"/>
    </xf>
    <xf numFmtId="165" fontId="17" fillId="2" borderId="0" xfId="0" applyNumberFormat="1" applyFont="1" applyFill="1" applyAlignment="1">
      <alignment vertical="center"/>
    </xf>
    <xf numFmtId="0" fontId="15" fillId="0" borderId="0" xfId="0" applyFont="1" applyAlignment="1">
      <alignment horizontal="left" vertical="center"/>
    </xf>
    <xf numFmtId="166" fontId="6" fillId="0" borderId="0" xfId="0" applyNumberFormat="1" applyFont="1" applyAlignment="1">
      <alignment vertical="top"/>
    </xf>
    <xf numFmtId="0" fontId="6" fillId="0" borderId="0" xfId="0" applyFont="1" applyAlignment="1">
      <alignment horizontal="left" vertical="top"/>
    </xf>
    <xf numFmtId="0" fontId="22" fillId="0" borderId="0" xfId="0" applyFont="1" applyAlignment="1">
      <alignment horizontal="left" vertical="top"/>
    </xf>
    <xf numFmtId="0" fontId="18" fillId="0" borderId="0" xfId="0" applyFont="1" applyAlignment="1">
      <alignment horizontal="left" vertical="center"/>
    </xf>
    <xf numFmtId="0" fontId="2" fillId="0" borderId="0" xfId="0" applyFont="1" applyAlignment="1">
      <alignment vertical="center" wrapText="1"/>
    </xf>
    <xf numFmtId="164" fontId="15" fillId="0" borderId="0" xfId="0" applyNumberFormat="1"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34" fillId="0" borderId="0" xfId="0" applyFont="1" applyAlignment="1">
      <alignment vertical="center"/>
    </xf>
    <xf numFmtId="9" fontId="2" fillId="2" borderId="0" xfId="0" applyNumberFormat="1" applyFont="1" applyFill="1" applyAlignment="1">
      <alignment horizontal="center" vertical="center"/>
    </xf>
    <xf numFmtId="0" fontId="13" fillId="0" borderId="7" xfId="0" applyFont="1" applyBorder="1" applyAlignment="1" applyProtection="1">
      <alignment horizontal="center"/>
      <protection locked="0" hidden="1"/>
    </xf>
    <xf numFmtId="0" fontId="8" fillId="0" borderId="0" xfId="0" applyFont="1" applyAlignment="1">
      <alignment horizontal="center" vertical="center" wrapText="1"/>
    </xf>
    <xf numFmtId="0" fontId="28" fillId="0" borderId="0" xfId="0" applyFont="1" applyAlignment="1">
      <alignment horizontal="left" vertical="center" wrapText="1"/>
    </xf>
    <xf numFmtId="0" fontId="13" fillId="0" borderId="0" xfId="0" applyFont="1" applyProtection="1">
      <protection locked="0" hidden="1"/>
    </xf>
    <xf numFmtId="0" fontId="13" fillId="0" borderId="0" xfId="0" applyFont="1" applyAlignment="1" applyProtection="1">
      <alignment horizontal="center"/>
      <protection locked="0" hidden="1"/>
    </xf>
    <xf numFmtId="164" fontId="4" fillId="0" borderId="0" xfId="0" applyNumberFormat="1" applyFont="1" applyAlignment="1">
      <alignment vertical="center"/>
    </xf>
    <xf numFmtId="14" fontId="2" fillId="2" borderId="0" xfId="0" applyNumberFormat="1" applyFont="1" applyFill="1" applyAlignment="1">
      <alignment vertical="center"/>
    </xf>
    <xf numFmtId="0" fontId="6" fillId="0" borderId="0" xfId="0" applyFont="1" applyAlignment="1">
      <alignment horizontal="center" vertical="center"/>
    </xf>
    <xf numFmtId="0" fontId="3" fillId="0" borderId="0" xfId="0" applyFont="1" applyAlignment="1">
      <alignment horizontal="center" vertical="center" wrapText="1"/>
    </xf>
    <xf numFmtId="164" fontId="2" fillId="0" borderId="0" xfId="0" applyNumberFormat="1" applyFont="1" applyAlignment="1">
      <alignment horizontal="center" vertical="center"/>
    </xf>
    <xf numFmtId="0" fontId="2" fillId="2" borderId="0" xfId="0" applyFont="1" applyFill="1" applyAlignment="1">
      <alignment vertical="center"/>
    </xf>
    <xf numFmtId="3" fontId="6" fillId="0" borderId="0" xfId="0" applyNumberFormat="1" applyFont="1" applyAlignment="1">
      <alignment vertical="center" wrapText="1"/>
    </xf>
    <xf numFmtId="3" fontId="2" fillId="2" borderId="0" xfId="0" applyNumberFormat="1" applyFont="1" applyFill="1" applyAlignment="1">
      <alignment vertical="center" wrapText="1"/>
    </xf>
    <xf numFmtId="0" fontId="6" fillId="0" borderId="0" xfId="0" applyFont="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43" fillId="0" borderId="0" xfId="0" applyFont="1" applyAlignment="1">
      <alignment horizontal="left" vertical="center"/>
    </xf>
    <xf numFmtId="0" fontId="28" fillId="0" borderId="0" xfId="0" applyFont="1" applyAlignment="1">
      <alignment vertical="center"/>
    </xf>
    <xf numFmtId="0" fontId="35" fillId="0" borderId="0" xfId="0" applyFont="1" applyAlignment="1">
      <alignment vertical="center"/>
    </xf>
    <xf numFmtId="0" fontId="2" fillId="0" borderId="0" xfId="0" applyFont="1" applyAlignment="1">
      <alignment horizontal="left" vertical="center"/>
    </xf>
    <xf numFmtId="0" fontId="4" fillId="0" borderId="6" xfId="0" applyFont="1" applyBorder="1" applyAlignment="1">
      <alignment vertical="center"/>
    </xf>
    <xf numFmtId="166" fontId="6" fillId="0" borderId="0" xfId="0" applyNumberFormat="1" applyFont="1" applyAlignment="1">
      <alignment vertical="center"/>
    </xf>
    <xf numFmtId="0" fontId="2" fillId="0" borderId="0" xfId="0" applyFont="1" applyAlignment="1">
      <alignment horizontal="left" vertical="center" wrapText="1"/>
    </xf>
    <xf numFmtId="0" fontId="3" fillId="0" borderId="0" xfId="0" applyFont="1" applyAlignment="1">
      <alignment horizontal="center" vertical="center"/>
    </xf>
    <xf numFmtId="9" fontId="40" fillId="2" borderId="0" xfId="0" applyNumberFormat="1" applyFont="1" applyFill="1" applyAlignment="1">
      <alignment horizontal="center" vertical="center"/>
    </xf>
    <xf numFmtId="165" fontId="40" fillId="2" borderId="0" xfId="0" applyNumberFormat="1" applyFont="1" applyFill="1" applyAlignment="1">
      <alignment vertical="center"/>
    </xf>
    <xf numFmtId="0" fontId="40" fillId="2" borderId="0" xfId="0" applyFont="1" applyFill="1" applyAlignment="1">
      <alignment vertical="center" wrapText="1"/>
    </xf>
    <xf numFmtId="14" fontId="40" fillId="2" borderId="0" xfId="0" applyNumberFormat="1" applyFont="1" applyFill="1" applyAlignment="1">
      <alignment vertical="center"/>
    </xf>
    <xf numFmtId="10" fontId="40" fillId="2" borderId="0" xfId="0" applyNumberFormat="1" applyFont="1" applyFill="1" applyAlignment="1">
      <alignment horizontal="center" vertical="center"/>
    </xf>
    <xf numFmtId="0" fontId="40" fillId="2" borderId="0" xfId="0" applyFont="1" applyFill="1" applyAlignment="1">
      <alignment vertical="center"/>
    </xf>
    <xf numFmtId="0" fontId="28" fillId="0" borderId="0" xfId="0" applyFont="1" applyAlignment="1">
      <alignment horizontal="left" vertical="center"/>
    </xf>
    <xf numFmtId="165" fontId="28" fillId="0" borderId="0" xfId="0" applyNumberFormat="1" applyFont="1" applyAlignment="1">
      <alignment vertical="center"/>
    </xf>
    <xf numFmtId="0" fontId="69" fillId="0" borderId="0" xfId="0" applyFont="1" applyAlignment="1">
      <alignment horizontal="center" vertical="center"/>
    </xf>
    <xf numFmtId="0" fontId="69" fillId="0" borderId="0" xfId="0" applyFont="1" applyAlignment="1">
      <alignment horizontal="center" vertical="center" wrapText="1"/>
    </xf>
    <xf numFmtId="0" fontId="61" fillId="0" borderId="0" xfId="0" applyFont="1" applyAlignment="1">
      <alignment vertical="center" wrapText="1"/>
    </xf>
    <xf numFmtId="3" fontId="40" fillId="2" borderId="0" xfId="0" applyNumberFormat="1" applyFont="1" applyFill="1" applyAlignment="1">
      <alignment vertical="center" wrapText="1"/>
    </xf>
    <xf numFmtId="165" fontId="19" fillId="2" borderId="0" xfId="0" applyNumberFormat="1" applyFont="1" applyFill="1" applyAlignment="1">
      <alignment vertical="center"/>
    </xf>
    <xf numFmtId="0" fontId="18" fillId="0" borderId="0" xfId="0" applyFont="1" applyAlignment="1">
      <alignment horizontal="left" vertical="top"/>
    </xf>
    <xf numFmtId="0" fontId="28" fillId="2" borderId="0" xfId="0" applyFont="1" applyFill="1" applyAlignment="1">
      <alignment horizontal="left" vertical="center" wrapText="1"/>
    </xf>
    <xf numFmtId="0" fontId="34"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86" fillId="0" borderId="0" xfId="0" applyFont="1" applyAlignment="1">
      <alignment vertical="center" wrapText="1"/>
    </xf>
    <xf numFmtId="0" fontId="42" fillId="0" borderId="0" xfId="0" applyFont="1" applyAlignment="1">
      <alignment horizontal="left" vertical="top" wrapText="1"/>
    </xf>
    <xf numFmtId="0" fontId="28" fillId="3" borderId="0" xfId="0" applyFont="1" applyFill="1" applyAlignment="1">
      <alignment horizontal="left" vertical="center" wrapText="1"/>
    </xf>
    <xf numFmtId="0" fontId="42" fillId="0" borderId="0" xfId="0" applyFont="1" applyAlignment="1">
      <alignment vertical="center"/>
    </xf>
    <xf numFmtId="0" fontId="40" fillId="2" borderId="0" xfId="0" applyFont="1" applyFill="1" applyAlignment="1">
      <alignment horizontal="left" vertical="center" wrapText="1"/>
    </xf>
    <xf numFmtId="0" fontId="88" fillId="0" borderId="0" xfId="0" applyFont="1" applyAlignment="1">
      <alignment vertical="center"/>
    </xf>
    <xf numFmtId="0" fontId="89" fillId="0" borderId="0" xfId="0" applyFont="1" applyAlignment="1">
      <alignment vertical="center"/>
    </xf>
    <xf numFmtId="0" fontId="90" fillId="0" borderId="0" xfId="0" applyFont="1" applyAlignment="1">
      <alignment vertical="center"/>
    </xf>
    <xf numFmtId="0" fontId="72" fillId="0" borderId="0" xfId="0" applyFont="1" applyAlignment="1">
      <alignment horizontal="left" vertical="top"/>
    </xf>
    <xf numFmtId="0" fontId="7" fillId="0" borderId="0" xfId="0" applyFont="1" applyAlignment="1">
      <alignment horizontal="center" vertical="center"/>
    </xf>
    <xf numFmtId="0" fontId="5" fillId="0" borderId="0" xfId="0" applyFont="1" applyAlignment="1">
      <alignment horizontal="center" vertical="center" wrapText="1"/>
    </xf>
    <xf numFmtId="14" fontId="6" fillId="0" borderId="0" xfId="0" applyNumberFormat="1" applyFont="1" applyAlignment="1">
      <alignment horizontal="center" vertical="center" wrapText="1"/>
    </xf>
    <xf numFmtId="14" fontId="28" fillId="0" borderId="0" xfId="0" applyNumberFormat="1" applyFont="1" applyAlignment="1">
      <alignment horizontal="left" vertical="center" wrapText="1"/>
    </xf>
    <xf numFmtId="0" fontId="2" fillId="2" borderId="0" xfId="0" applyFont="1" applyFill="1" applyAlignment="1">
      <alignment vertical="center" wrapText="1"/>
    </xf>
    <xf numFmtId="49" fontId="4" fillId="2" borderId="0" xfId="0" applyNumberFormat="1" applyFont="1" applyFill="1" applyAlignment="1">
      <alignment horizontal="left" vertical="center"/>
    </xf>
    <xf numFmtId="165" fontId="28" fillId="2" borderId="0" xfId="0" applyNumberFormat="1" applyFont="1" applyFill="1" applyAlignment="1">
      <alignment vertical="center"/>
    </xf>
    <xf numFmtId="165" fontId="42" fillId="0" borderId="0" xfId="0" applyNumberFormat="1" applyFont="1" applyAlignment="1">
      <alignment vertical="center"/>
    </xf>
    <xf numFmtId="165" fontId="42" fillId="2" borderId="0" xfId="0" applyNumberFormat="1" applyFont="1" applyFill="1" applyAlignment="1">
      <alignment vertical="center"/>
    </xf>
    <xf numFmtId="165" fontId="34" fillId="0" borderId="0" xfId="0" applyNumberFormat="1" applyFont="1" applyAlignment="1">
      <alignment vertical="center"/>
    </xf>
    <xf numFmtId="0" fontId="100" fillId="0" borderId="0" xfId="0" applyFont="1" applyAlignment="1">
      <alignment horizontal="left" vertical="center"/>
    </xf>
    <xf numFmtId="0" fontId="57" fillId="0" borderId="0" xfId="0" applyFont="1" applyAlignment="1">
      <alignment horizontal="center" vertical="center"/>
    </xf>
    <xf numFmtId="0" fontId="18" fillId="2" borderId="0" xfId="0" applyFont="1" applyFill="1" applyAlignment="1">
      <alignment horizontal="left" vertical="center" wrapText="1"/>
    </xf>
    <xf numFmtId="0" fontId="103" fillId="2" borderId="0" xfId="0" applyFont="1" applyFill="1" applyAlignment="1">
      <alignment horizontal="left" vertical="center" wrapText="1"/>
    </xf>
    <xf numFmtId="0" fontId="1" fillId="2" borderId="0" xfId="0" applyFont="1" applyFill="1" applyAlignment="1">
      <alignment horizontal="center" vertical="center" wrapText="1"/>
    </xf>
    <xf numFmtId="2" fontId="1" fillId="2" borderId="0" xfId="0" applyNumberFormat="1" applyFont="1" applyFill="1" applyAlignment="1">
      <alignment horizontal="center" wrapText="1"/>
    </xf>
    <xf numFmtId="49" fontId="4" fillId="0" borderId="0" xfId="0" applyNumberFormat="1" applyFont="1" applyAlignment="1">
      <alignment horizontal="left" vertical="center"/>
    </xf>
    <xf numFmtId="0" fontId="2" fillId="2" borderId="0" xfId="0" applyFont="1" applyFill="1" applyAlignment="1">
      <alignment horizontal="left" vertical="center" wrapText="1"/>
    </xf>
    <xf numFmtId="165" fontId="2" fillId="4" borderId="0" xfId="0" applyNumberFormat="1" applyFont="1" applyFill="1" applyAlignment="1">
      <alignment vertical="center"/>
    </xf>
    <xf numFmtId="166" fontId="42" fillId="0" borderId="0" xfId="0" applyNumberFormat="1" applyFont="1" applyAlignment="1">
      <alignment vertical="top"/>
    </xf>
    <xf numFmtId="2" fontId="104" fillId="2" borderId="0" xfId="0" applyNumberFormat="1" applyFont="1" applyFill="1" applyAlignment="1">
      <alignment horizontal="center"/>
    </xf>
    <xf numFmtId="9" fontId="104" fillId="2" borderId="0" xfId="0" applyNumberFormat="1" applyFont="1" applyFill="1" applyAlignment="1">
      <alignment horizontal="center"/>
    </xf>
    <xf numFmtId="0" fontId="84" fillId="2" borderId="0" xfId="0" applyFont="1" applyFill="1" applyAlignment="1">
      <alignment horizontal="left" vertical="center" wrapText="1"/>
    </xf>
    <xf numFmtId="165" fontId="99" fillId="0" borderId="0" xfId="0" applyNumberFormat="1" applyFont="1" applyAlignment="1">
      <alignment vertical="center"/>
    </xf>
    <xf numFmtId="165" fontId="99" fillId="2" borderId="0" xfId="0" applyNumberFormat="1" applyFont="1" applyFill="1" applyAlignment="1">
      <alignment vertical="center"/>
    </xf>
    <xf numFmtId="165" fontId="97" fillId="2" borderId="0" xfId="0" applyNumberFormat="1" applyFont="1" applyFill="1" applyAlignment="1">
      <alignment vertical="center"/>
    </xf>
    <xf numFmtId="14" fontId="97" fillId="2" borderId="0" xfId="0" applyNumberFormat="1" applyFont="1" applyFill="1" applyAlignment="1">
      <alignment horizontal="center"/>
    </xf>
    <xf numFmtId="3" fontId="1" fillId="2" borderId="0" xfId="0" applyNumberFormat="1" applyFont="1" applyFill="1" applyAlignment="1">
      <alignment horizontal="center" wrapText="1"/>
    </xf>
    <xf numFmtId="0" fontId="6" fillId="0" borderId="0" xfId="0" applyFont="1" applyAlignment="1">
      <alignment horizontal="center" vertical="center" wrapText="1"/>
    </xf>
    <xf numFmtId="0" fontId="19" fillId="3" borderId="0" xfId="0" applyFont="1" applyFill="1" applyAlignment="1">
      <alignment horizontal="center" vertical="center"/>
    </xf>
    <xf numFmtId="0" fontId="4" fillId="6" borderId="0" xfId="0" applyFont="1" applyFill="1" applyAlignment="1">
      <alignment vertical="center"/>
    </xf>
    <xf numFmtId="164" fontId="2" fillId="0" borderId="0" xfId="0" applyNumberFormat="1" applyFont="1" applyAlignment="1">
      <alignment horizontal="right"/>
    </xf>
    <xf numFmtId="165" fontId="2" fillId="2" borderId="0" xfId="0" applyNumberFormat="1" applyFont="1" applyFill="1"/>
    <xf numFmtId="0" fontId="2" fillId="0" borderId="0" xfId="0" applyFont="1" applyAlignment="1">
      <alignment horizontal="left"/>
    </xf>
    <xf numFmtId="0" fontId="104" fillId="2" borderId="0" xfId="1" applyFont="1" applyFill="1" applyAlignment="1">
      <alignment vertical="center" wrapText="1"/>
    </xf>
    <xf numFmtId="0" fontId="99" fillId="2" borderId="0" xfId="1" applyFont="1" applyFill="1" applyAlignment="1">
      <alignment vertical="center" wrapText="1"/>
    </xf>
    <xf numFmtId="0" fontId="99" fillId="2" borderId="14" xfId="1" applyFont="1" applyFill="1" applyBorder="1" applyAlignment="1">
      <alignment vertical="center" wrapText="1"/>
    </xf>
    <xf numFmtId="2" fontId="97" fillId="2" borderId="0" xfId="3" applyNumberFormat="1" applyFont="1" applyFill="1" applyAlignment="1">
      <alignment horizontal="center"/>
    </xf>
    <xf numFmtId="0" fontId="103" fillId="2" borderId="0" xfId="0" applyFont="1" applyFill="1" applyAlignment="1">
      <alignment horizontal="center" vertical="center" wrapText="1"/>
    </xf>
    <xf numFmtId="1" fontId="97" fillId="2" borderId="0" xfId="3" applyNumberFormat="1" applyFont="1" applyFill="1" applyAlignment="1">
      <alignment horizontal="center"/>
    </xf>
    <xf numFmtId="14" fontId="28" fillId="0" borderId="0" xfId="0" applyNumberFormat="1" applyFont="1" applyAlignment="1">
      <alignment vertical="center"/>
    </xf>
    <xf numFmtId="1" fontId="2" fillId="2" borderId="0" xfId="3" applyNumberFormat="1" applyFont="1" applyFill="1" applyAlignment="1">
      <alignment horizontal="center"/>
    </xf>
    <xf numFmtId="0" fontId="2" fillId="2" borderId="0" xfId="0" applyFont="1" applyFill="1" applyAlignment="1">
      <alignment horizontal="center" vertical="center" wrapText="1"/>
    </xf>
    <xf numFmtId="164" fontId="113" fillId="0" borderId="0" xfId="0" applyNumberFormat="1" applyFont="1" applyAlignment="1">
      <alignment horizontal="center" vertical="center"/>
    </xf>
    <xf numFmtId="0" fontId="114" fillId="0" borderId="0" xfId="0" applyFont="1" applyAlignment="1">
      <alignment horizontal="left" vertical="center"/>
    </xf>
    <xf numFmtId="0" fontId="28" fillId="0" borderId="0" xfId="0" applyFont="1" applyAlignment="1">
      <alignment vertical="center" wrapText="1"/>
    </xf>
    <xf numFmtId="0" fontId="48" fillId="0" borderId="0" xfId="0" applyFont="1" applyAlignment="1">
      <alignment horizontal="center" vertical="center" wrapText="1"/>
    </xf>
    <xf numFmtId="0" fontId="40" fillId="0" borderId="0" xfId="0" applyFont="1" applyAlignment="1">
      <alignment vertical="center" wrapText="1"/>
    </xf>
    <xf numFmtId="3" fontId="28" fillId="0" borderId="0" xfId="0" applyNumberFormat="1" applyFont="1" applyAlignment="1">
      <alignment vertical="center"/>
    </xf>
    <xf numFmtId="0" fontId="66" fillId="0" borderId="0" xfId="0" applyFont="1" applyAlignment="1">
      <alignment horizontal="left" vertical="center" wrapText="1"/>
    </xf>
    <xf numFmtId="0" fontId="65" fillId="0" borderId="0" xfId="0" applyFont="1" applyAlignment="1">
      <alignment horizontal="right" vertical="center"/>
    </xf>
    <xf numFmtId="0" fontId="65" fillId="0" borderId="0" xfId="0" applyFont="1" applyAlignment="1">
      <alignment horizontal="left" vertical="center"/>
    </xf>
    <xf numFmtId="168" fontId="2" fillId="0" borderId="0" xfId="0" applyNumberFormat="1" applyFont="1" applyAlignment="1">
      <alignment vertical="center"/>
    </xf>
    <xf numFmtId="0" fontId="103" fillId="0" borderId="0" xfId="0" applyFont="1" applyAlignment="1">
      <alignment horizontal="left" vertical="center" wrapText="1"/>
    </xf>
    <xf numFmtId="167" fontId="28" fillId="0" borderId="0" xfId="0" applyNumberFormat="1" applyFont="1" applyAlignment="1">
      <alignment vertical="center" wrapText="1"/>
    </xf>
    <xf numFmtId="0" fontId="103" fillId="2" borderId="0" xfId="0" applyFont="1" applyFill="1" applyAlignment="1">
      <alignment horizontal="center" wrapText="1"/>
    </xf>
    <xf numFmtId="0" fontId="116" fillId="2" borderId="0" xfId="1" applyFont="1" applyFill="1" applyAlignment="1">
      <alignment horizontal="center" vertical="center" wrapText="1"/>
    </xf>
    <xf numFmtId="0" fontId="0" fillId="2" borderId="0" xfId="0" applyFill="1" applyAlignment="1">
      <alignment horizontal="center" wrapText="1"/>
    </xf>
    <xf numFmtId="2" fontId="28" fillId="0" borderId="0" xfId="0" applyNumberFormat="1" applyFont="1" applyAlignment="1">
      <alignment vertical="center"/>
    </xf>
    <xf numFmtId="14" fontId="2" fillId="0" borderId="0" xfId="0" applyNumberFormat="1" applyFont="1" applyAlignment="1">
      <alignment vertical="center"/>
    </xf>
    <xf numFmtId="0" fontId="117" fillId="0" borderId="0" xfId="0" applyFont="1"/>
    <xf numFmtId="0" fontId="2" fillId="0" borderId="2" xfId="0" applyFont="1" applyBorder="1" applyAlignment="1">
      <alignment vertical="center"/>
    </xf>
    <xf numFmtId="0" fontId="18" fillId="0" borderId="0" xfId="0" applyFont="1" applyAlignment="1">
      <alignment vertical="center"/>
    </xf>
    <xf numFmtId="0" fontId="6" fillId="0" borderId="2" xfId="0" applyFont="1" applyBorder="1" applyAlignment="1">
      <alignment vertical="center"/>
    </xf>
    <xf numFmtId="0" fontId="42" fillId="0" borderId="2" xfId="0" applyFont="1" applyBorder="1" applyAlignment="1">
      <alignment vertical="center"/>
    </xf>
    <xf numFmtId="0" fontId="40" fillId="2" borderId="0" xfId="0" applyFont="1" applyFill="1" applyAlignment="1">
      <alignment vertical="top"/>
    </xf>
    <xf numFmtId="0" fontId="40" fillId="2" borderId="0" xfId="0" applyFont="1" applyFill="1" applyAlignment="1">
      <alignment vertical="top" wrapText="1"/>
    </xf>
    <xf numFmtId="0" fontId="2" fillId="0" borderId="0" xfId="0" applyFont="1" applyAlignment="1">
      <alignment horizontal="center" vertical="center"/>
    </xf>
    <xf numFmtId="0" fontId="19" fillId="0" borderId="0" xfId="0" applyFont="1" applyAlignment="1">
      <alignment horizontal="left" vertical="center"/>
    </xf>
    <xf numFmtId="0" fontId="2" fillId="0" borderId="0" xfId="0" applyFont="1" applyAlignment="1">
      <alignment horizontal="justify" vertical="center" wrapText="1"/>
    </xf>
    <xf numFmtId="0" fontId="28" fillId="0" borderId="2" xfId="0" applyFont="1" applyBorder="1" applyAlignment="1">
      <alignment vertical="center"/>
    </xf>
    <xf numFmtId="0" fontId="6" fillId="0" borderId="21" xfId="0" applyFont="1" applyBorder="1" applyAlignment="1">
      <alignment vertical="center"/>
    </xf>
    <xf numFmtId="0" fontId="6" fillId="0" borderId="20" xfId="0" applyFont="1" applyBorder="1" applyAlignment="1">
      <alignment vertical="center"/>
    </xf>
    <xf numFmtId="0" fontId="2" fillId="0" borderId="23" xfId="0" applyFont="1" applyBorder="1" applyAlignment="1">
      <alignment vertical="center"/>
    </xf>
    <xf numFmtId="0" fontId="28" fillId="2" borderId="0" xfId="0" applyFont="1" applyFill="1" applyAlignment="1">
      <alignment horizontal="justify" vertical="center" wrapText="1"/>
    </xf>
    <xf numFmtId="0" fontId="4" fillId="0" borderId="0" xfId="0" applyFont="1" applyAlignment="1">
      <alignment horizontal="justify" vertical="center"/>
    </xf>
    <xf numFmtId="0" fontId="22" fillId="0" borderId="0" xfId="0" applyFont="1" applyAlignment="1">
      <alignment horizontal="justify" vertical="top"/>
    </xf>
    <xf numFmtId="0" fontId="6" fillId="0" borderId="0" xfId="0" applyFont="1" applyAlignment="1">
      <alignment horizontal="justify" vertical="center"/>
    </xf>
    <xf numFmtId="0" fontId="2" fillId="2" borderId="0" xfId="0" applyFont="1" applyFill="1" applyAlignment="1">
      <alignment horizontal="justify" vertical="center" wrapText="1"/>
    </xf>
    <xf numFmtId="0" fontId="6" fillId="0" borderId="0" xfId="0" applyFont="1" applyAlignment="1">
      <alignment horizontal="justify" vertical="top"/>
    </xf>
    <xf numFmtId="0" fontId="33" fillId="2" borderId="0" xfId="0" applyFont="1" applyFill="1" applyAlignment="1">
      <alignment horizontal="justify" vertical="top"/>
    </xf>
    <xf numFmtId="0" fontId="29" fillId="0" borderId="0" xfId="0" applyFont="1" applyAlignment="1">
      <alignment horizontal="justify" vertical="center" wrapText="1"/>
    </xf>
    <xf numFmtId="0" fontId="40" fillId="2" borderId="0" xfId="0" applyFont="1" applyFill="1" applyAlignment="1">
      <alignment horizontal="justify" vertical="center" wrapText="1"/>
    </xf>
    <xf numFmtId="0" fontId="28" fillId="0" borderId="0" xfId="0" applyFont="1" applyAlignment="1">
      <alignment horizontal="justify" vertical="center" wrapText="1"/>
    </xf>
    <xf numFmtId="0" fontId="76" fillId="0" borderId="0" xfId="0" applyFont="1" applyAlignment="1">
      <alignment horizontal="justify" vertical="top"/>
    </xf>
    <xf numFmtId="165" fontId="2" fillId="2" borderId="0" xfId="0" applyNumberFormat="1" applyFont="1" applyFill="1" applyAlignment="1">
      <alignment horizontal="justify" vertical="center"/>
    </xf>
    <xf numFmtId="0" fontId="74" fillId="0" borderId="0" xfId="0" applyFont="1" applyAlignment="1">
      <alignment horizontal="justify" vertical="center"/>
    </xf>
    <xf numFmtId="0" fontId="48" fillId="0" borderId="0" xfId="0" applyFont="1" applyAlignment="1">
      <alignment horizontal="justify" vertical="center"/>
    </xf>
    <xf numFmtId="165" fontId="74" fillId="0" borderId="0" xfId="0" applyNumberFormat="1" applyFont="1" applyAlignment="1">
      <alignment horizontal="justify" vertical="center"/>
    </xf>
    <xf numFmtId="165" fontId="74" fillId="0" borderId="3" xfId="0" applyNumberFormat="1" applyFont="1" applyBorder="1" applyAlignment="1">
      <alignment horizontal="justify" vertical="center"/>
    </xf>
    <xf numFmtId="0" fontId="113" fillId="0" borderId="0" xfId="0" applyFont="1" applyAlignment="1">
      <alignment horizontal="left" vertical="center"/>
    </xf>
    <xf numFmtId="0" fontId="40" fillId="2" borderId="0" xfId="0" applyFont="1" applyFill="1" applyAlignment="1">
      <alignment horizontal="center" vertical="center" wrapText="1"/>
    </xf>
    <xf numFmtId="0" fontId="121" fillId="0" borderId="0" xfId="0" applyFont="1"/>
    <xf numFmtId="0" fontId="122" fillId="0" borderId="0" xfId="0" applyFont="1"/>
    <xf numFmtId="0" fontId="122" fillId="0" borderId="0" xfId="0" applyFont="1" applyAlignment="1">
      <alignment wrapText="1"/>
    </xf>
    <xf numFmtId="0" fontId="123" fillId="5" borderId="0" xfId="0" applyFont="1" applyFill="1" applyAlignment="1">
      <alignment vertical="top" wrapText="1"/>
    </xf>
    <xf numFmtId="0" fontId="123" fillId="0" borderId="0" xfId="0" applyFont="1"/>
    <xf numFmtId="0" fontId="29" fillId="5" borderId="0" xfId="0" applyFont="1" applyFill="1" applyAlignment="1">
      <alignment horizontal="right" vertical="top" wrapText="1"/>
    </xf>
    <xf numFmtId="0" fontId="116" fillId="7" borderId="0" xfId="0" applyFont="1" applyFill="1"/>
    <xf numFmtId="0" fontId="123" fillId="5" borderId="0" xfId="0" applyFont="1" applyFill="1" applyAlignment="1">
      <alignment horizontal="right" vertical="top" wrapText="1"/>
    </xf>
    <xf numFmtId="0" fontId="122" fillId="7" borderId="0" xfId="0" applyFont="1" applyFill="1"/>
    <xf numFmtId="0" fontId="124" fillId="0" borderId="0" xfId="0" applyFont="1"/>
    <xf numFmtId="0" fontId="121" fillId="0" borderId="0" xfId="0" applyFont="1" applyAlignment="1">
      <alignment horizontal="center" vertical="center" wrapText="1"/>
    </xf>
    <xf numFmtId="0" fontId="33" fillId="0" borderId="7" xfId="0" applyFont="1" applyBorder="1" applyAlignment="1" applyProtection="1">
      <alignment horizontal="center"/>
      <protection locked="0" hidden="1"/>
    </xf>
    <xf numFmtId="0" fontId="74" fillId="0" borderId="0" xfId="0" applyFont="1" applyAlignment="1">
      <alignment horizontal="center" vertical="center"/>
    </xf>
    <xf numFmtId="0" fontId="19" fillId="0" borderId="0" xfId="0" applyFont="1" applyAlignment="1">
      <alignment horizontal="right" vertical="center"/>
    </xf>
    <xf numFmtId="165" fontId="2" fillId="2" borderId="0" xfId="0" applyNumberFormat="1" applyFont="1" applyFill="1" applyAlignment="1">
      <alignment horizontal="center" vertical="center"/>
    </xf>
    <xf numFmtId="165" fontId="2" fillId="0" borderId="0" xfId="0" applyNumberFormat="1" applyFont="1" applyAlignment="1">
      <alignment horizontal="center" vertical="center"/>
    </xf>
    <xf numFmtId="0" fontId="120" fillId="5" borderId="19" xfId="0" applyFont="1" applyFill="1" applyBorder="1" applyAlignment="1">
      <alignment horizontal="center" wrapText="1"/>
    </xf>
    <xf numFmtId="0" fontId="125" fillId="0" borderId="0" xfId="0" applyFont="1" applyAlignment="1">
      <alignment horizontal="center"/>
    </xf>
    <xf numFmtId="0" fontId="28" fillId="0" borderId="0" xfId="0" applyFont="1" applyAlignment="1">
      <alignment horizontal="center" vertical="center"/>
    </xf>
    <xf numFmtId="0" fontId="19" fillId="0" borderId="0" xfId="0" applyFont="1" applyAlignment="1">
      <alignment horizontal="center" vertical="center"/>
    </xf>
    <xf numFmtId="0" fontId="28" fillId="0" borderId="0" xfId="0" applyFont="1" applyAlignment="1">
      <alignment horizontal="center" vertical="center" wrapText="1"/>
    </xf>
    <xf numFmtId="0" fontId="22" fillId="0" borderId="9" xfId="0" applyFont="1" applyBorder="1" applyAlignment="1">
      <alignment vertical="center"/>
    </xf>
    <xf numFmtId="0" fontId="18" fillId="0" borderId="10" xfId="0" applyFont="1" applyBorder="1" applyAlignment="1">
      <alignment vertical="center"/>
    </xf>
    <xf numFmtId="0" fontId="18" fillId="0" borderId="8" xfId="0" applyFont="1" applyBorder="1" applyAlignment="1">
      <alignment vertical="center"/>
    </xf>
    <xf numFmtId="0" fontId="22" fillId="0" borderId="0" xfId="0" applyFont="1" applyAlignment="1">
      <alignment vertical="center"/>
    </xf>
    <xf numFmtId="0" fontId="6" fillId="0" borderId="2" xfId="0" applyFont="1" applyBorder="1" applyAlignment="1">
      <alignment horizontal="center" vertical="center"/>
    </xf>
    <xf numFmtId="0" fontId="42" fillId="0" borderId="2" xfId="0" applyFont="1" applyBorder="1" applyAlignment="1">
      <alignment horizontal="center" vertical="center"/>
    </xf>
    <xf numFmtId="0" fontId="42" fillId="0" borderId="0" xfId="0" applyFont="1" applyAlignment="1">
      <alignment horizontal="center" vertical="center"/>
    </xf>
    <xf numFmtId="0" fontId="18" fillId="2" borderId="0" xfId="0" applyFont="1" applyFill="1" applyAlignment="1">
      <alignment vertical="center"/>
    </xf>
    <xf numFmtId="9" fontId="33" fillId="2" borderId="0" xfId="0" applyNumberFormat="1" applyFont="1" applyFill="1" applyAlignment="1">
      <alignment horizontal="center" vertical="center"/>
    </xf>
    <xf numFmtId="0" fontId="2" fillId="0" borderId="0" xfId="0" applyFont="1" applyAlignment="1">
      <alignment horizontal="justify" vertical="center"/>
    </xf>
    <xf numFmtId="0" fontId="2" fillId="3" borderId="0" xfId="0" applyFont="1" applyFill="1" applyAlignment="1">
      <alignment vertical="center"/>
    </xf>
    <xf numFmtId="0" fontId="19" fillId="0" borderId="0" xfId="0" applyFont="1" applyAlignment="1">
      <alignment horizontal="justify" vertical="center"/>
    </xf>
    <xf numFmtId="0" fontId="28" fillId="2" borderId="0" xfId="0" applyFont="1" applyFill="1" applyAlignment="1">
      <alignment horizontal="justify" vertical="center"/>
    </xf>
    <xf numFmtId="0" fontId="28" fillId="0" borderId="0" xfId="0" applyFont="1" applyAlignment="1">
      <alignment horizontal="justify" vertical="center"/>
    </xf>
    <xf numFmtId="14" fontId="74" fillId="0" borderId="0" xfId="0" applyNumberFormat="1" applyFont="1" applyAlignment="1">
      <alignment horizontal="justify" vertical="center"/>
    </xf>
    <xf numFmtId="0" fontId="48" fillId="0" borderId="2" xfId="0" applyFont="1" applyBorder="1" applyAlignment="1">
      <alignment horizontal="justify" vertical="center"/>
    </xf>
    <xf numFmtId="0" fontId="2" fillId="0" borderId="0" xfId="0" applyFont="1" applyAlignment="1">
      <alignment horizontal="right" vertical="center"/>
    </xf>
    <xf numFmtId="164" fontId="18" fillId="0" borderId="0" xfId="0" applyNumberFormat="1" applyFont="1" applyAlignment="1">
      <alignment horizontal="right" vertical="center"/>
    </xf>
    <xf numFmtId="165" fontId="18" fillId="2" borderId="0" xfId="0" applyNumberFormat="1" applyFont="1" applyFill="1" applyAlignment="1">
      <alignment vertical="center"/>
    </xf>
    <xf numFmtId="165" fontId="6" fillId="0" borderId="3" xfId="0" applyNumberFormat="1" applyFont="1" applyBorder="1" applyAlignment="1">
      <alignment vertical="center"/>
    </xf>
    <xf numFmtId="0" fontId="33" fillId="0" borderId="0" xfId="0" applyFont="1" applyProtection="1">
      <protection locked="0" hidden="1"/>
    </xf>
    <xf numFmtId="0" fontId="113" fillId="0" borderId="0" xfId="0" applyFont="1" applyAlignment="1">
      <alignment vertical="center"/>
    </xf>
    <xf numFmtId="0" fontId="66" fillId="0" borderId="0" xfId="0" applyFont="1" applyAlignment="1">
      <alignment vertical="center"/>
    </xf>
    <xf numFmtId="0" fontId="2" fillId="0" borderId="0" xfId="0" applyFont="1"/>
    <xf numFmtId="0" fontId="106" fillId="0" borderId="0" xfId="2" applyAlignment="1">
      <alignment horizontal="left"/>
    </xf>
    <xf numFmtId="165" fontId="6" fillId="0" borderId="4" xfId="0" applyNumberFormat="1" applyFont="1" applyBorder="1" applyAlignment="1">
      <alignment vertical="center"/>
    </xf>
    <xf numFmtId="166" fontId="6" fillId="0" borderId="0" xfId="0" applyNumberFormat="1" applyFont="1" applyAlignment="1">
      <alignment horizontal="justify" vertical="top"/>
    </xf>
    <xf numFmtId="0" fontId="42" fillId="0" borderId="0" xfId="0" applyFont="1" applyAlignment="1">
      <alignment horizontal="justify" vertical="top" wrapText="1"/>
    </xf>
    <xf numFmtId="0" fontId="6" fillId="0" borderId="0" xfId="0" applyFont="1" applyAlignment="1">
      <alignment horizontal="justify" vertical="center" wrapText="1"/>
    </xf>
    <xf numFmtId="0" fontId="48" fillId="0" borderId="0" xfId="0" applyFont="1" applyAlignment="1">
      <alignment horizontal="justify" vertical="center" wrapText="1"/>
    </xf>
    <xf numFmtId="164" fontId="2" fillId="0" borderId="0" xfId="0" applyNumberFormat="1" applyFont="1" applyAlignment="1">
      <alignment horizontal="justify" vertical="center"/>
    </xf>
    <xf numFmtId="3" fontId="40" fillId="2" borderId="0" xfId="0" applyNumberFormat="1" applyFont="1" applyFill="1" applyAlignment="1">
      <alignment horizontal="justify" vertical="center" wrapText="1"/>
    </xf>
    <xf numFmtId="0" fontId="40" fillId="0" borderId="0" xfId="0" applyFont="1" applyAlignment="1">
      <alignment horizontal="justify" vertical="center" wrapText="1"/>
    </xf>
    <xf numFmtId="3" fontId="2" fillId="2" borderId="0" xfId="0" applyNumberFormat="1" applyFont="1" applyFill="1" applyAlignment="1">
      <alignment horizontal="justify" vertical="center" wrapText="1"/>
    </xf>
    <xf numFmtId="0" fontId="42" fillId="0" borderId="0" xfId="0" applyFont="1" applyAlignment="1">
      <alignment horizontal="justify" vertical="center" wrapText="1"/>
    </xf>
    <xf numFmtId="0" fontId="42" fillId="0" borderId="0" xfId="0" applyFont="1" applyAlignment="1">
      <alignment horizontal="justify" vertical="center"/>
    </xf>
    <xf numFmtId="165" fontId="2" fillId="0" borderId="0" xfId="0" applyNumberFormat="1" applyFont="1" applyAlignment="1">
      <alignment horizontal="justify" vertical="center"/>
    </xf>
    <xf numFmtId="164" fontId="113" fillId="0" borderId="0" xfId="0" applyNumberFormat="1" applyFont="1" applyAlignment="1">
      <alignment horizontal="justify" vertical="center"/>
    </xf>
    <xf numFmtId="166" fontId="74" fillId="0" borderId="0" xfId="0" applyNumberFormat="1" applyFont="1" applyAlignment="1">
      <alignment horizontal="justify" vertical="top"/>
    </xf>
    <xf numFmtId="164" fontId="18" fillId="0" borderId="0" xfId="0" applyNumberFormat="1" applyFont="1" applyAlignment="1">
      <alignment horizontal="justify" vertical="center"/>
    </xf>
    <xf numFmtId="165" fontId="18" fillId="2" borderId="0" xfId="0" applyNumberFormat="1" applyFont="1" applyFill="1" applyAlignment="1">
      <alignment horizontal="justify" vertical="center"/>
    </xf>
    <xf numFmtId="0" fontId="22" fillId="0" borderId="0" xfId="0" applyFont="1" applyAlignment="1">
      <alignment vertical="top"/>
    </xf>
    <xf numFmtId="0" fontId="3" fillId="2" borderId="0" xfId="0" applyFont="1" applyFill="1" applyAlignment="1">
      <alignment vertical="center"/>
    </xf>
    <xf numFmtId="0" fontId="28" fillId="0" borderId="0" xfId="0" applyFont="1"/>
    <xf numFmtId="14" fontId="128" fillId="0" borderId="0" xfId="0" applyNumberFormat="1" applyFont="1" applyAlignment="1">
      <alignment vertical="center"/>
    </xf>
    <xf numFmtId="14" fontId="86" fillId="0" borderId="0" xfId="0" applyNumberFormat="1" applyFont="1" applyAlignment="1">
      <alignment vertical="center"/>
    </xf>
    <xf numFmtId="0" fontId="42" fillId="2" borderId="0" xfId="1" applyFont="1" applyFill="1" applyAlignment="1">
      <alignment vertical="center" wrapText="1"/>
    </xf>
    <xf numFmtId="1" fontId="6" fillId="2" borderId="0" xfId="3" applyNumberFormat="1" applyFont="1" applyFill="1" applyAlignment="1">
      <alignment horizontal="center"/>
    </xf>
    <xf numFmtId="0" fontId="109" fillId="0" borderId="0" xfId="0" applyFont="1" applyAlignment="1">
      <alignment horizontal="center" wrapText="1"/>
    </xf>
    <xf numFmtId="165" fontId="6" fillId="0" borderId="0" xfId="0" applyNumberFormat="1" applyFont="1" applyAlignment="1">
      <alignment horizontal="center" vertical="center"/>
    </xf>
    <xf numFmtId="0" fontId="125" fillId="0" borderId="0" xfId="0" applyFont="1"/>
    <xf numFmtId="168" fontId="6" fillId="0" borderId="0" xfId="0" applyNumberFormat="1" applyFont="1" applyAlignment="1">
      <alignment vertical="center"/>
    </xf>
    <xf numFmtId="2" fontId="2" fillId="0" borderId="0" xfId="0" applyNumberFormat="1" applyFont="1" applyAlignment="1">
      <alignment vertical="center"/>
    </xf>
    <xf numFmtId="2" fontId="6" fillId="0" borderId="0" xfId="0" applyNumberFormat="1" applyFont="1" applyAlignment="1">
      <alignment vertical="center"/>
    </xf>
    <xf numFmtId="0" fontId="112" fillId="0" borderId="2" xfId="0" applyFont="1" applyBorder="1" applyAlignment="1">
      <alignment horizontal="center"/>
    </xf>
    <xf numFmtId="0" fontId="111" fillId="0" borderId="0" xfId="0" applyFont="1" applyAlignment="1">
      <alignment horizontal="center"/>
    </xf>
    <xf numFmtId="0" fontId="112" fillId="0" borderId="0" xfId="0" applyFont="1" applyAlignment="1">
      <alignment horizontal="center"/>
    </xf>
    <xf numFmtId="0" fontId="110" fillId="5" borderId="0" xfId="0" applyFont="1" applyFill="1" applyAlignment="1">
      <alignment horizontal="center" vertical="top" wrapText="1"/>
    </xf>
    <xf numFmtId="0" fontId="29" fillId="2" borderId="0" xfId="0" applyFont="1" applyFill="1" applyAlignment="1">
      <alignment vertical="top"/>
    </xf>
    <xf numFmtId="0" fontId="123" fillId="2" borderId="0" xfId="0" applyFont="1" applyFill="1" applyAlignment="1">
      <alignment vertical="top"/>
    </xf>
    <xf numFmtId="0" fontId="120" fillId="0" borderId="0" xfId="0" applyFont="1"/>
    <xf numFmtId="0" fontId="2" fillId="0" borderId="24" xfId="0" applyFont="1" applyBorder="1" applyAlignment="1">
      <alignment vertical="center"/>
    </xf>
    <xf numFmtId="0" fontId="6" fillId="2" borderId="2" xfId="0" applyFont="1" applyFill="1" applyBorder="1" applyAlignment="1">
      <alignment horizontal="center" vertical="center" wrapText="1"/>
    </xf>
    <xf numFmtId="0" fontId="6" fillId="0" borderId="23" xfId="0" applyFont="1" applyBorder="1" applyAlignment="1">
      <alignment vertical="center"/>
    </xf>
    <xf numFmtId="0" fontId="2" fillId="0" borderId="7" xfId="0" applyFont="1" applyBorder="1" applyAlignment="1">
      <alignment vertical="center"/>
    </xf>
    <xf numFmtId="0" fontId="130" fillId="2" borderId="0" xfId="1" applyFont="1" applyFill="1" applyAlignment="1">
      <alignment vertical="center" wrapText="1"/>
    </xf>
    <xf numFmtId="0" fontId="131" fillId="2" borderId="0" xfId="0" applyFont="1" applyFill="1" applyAlignment="1">
      <alignment horizontal="center" wrapText="1"/>
    </xf>
    <xf numFmtId="0" fontId="6" fillId="2" borderId="2" xfId="0" applyFont="1" applyFill="1" applyBorder="1" applyAlignment="1">
      <alignment horizontal="center" wrapText="1"/>
    </xf>
    <xf numFmtId="165" fontId="18" fillId="2" borderId="0" xfId="0" applyNumberFormat="1" applyFont="1" applyFill="1" applyAlignment="1">
      <alignment horizontal="center" vertical="center"/>
    </xf>
    <xf numFmtId="0" fontId="2" fillId="0" borderId="25" xfId="0" applyFont="1" applyBorder="1" applyAlignment="1">
      <alignment vertical="center"/>
    </xf>
    <xf numFmtId="0" fontId="118" fillId="0" borderId="25" xfId="0" applyFont="1" applyBorder="1" applyAlignment="1">
      <alignment horizontal="center" vertical="center" wrapText="1"/>
    </xf>
    <xf numFmtId="0" fontId="132" fillId="7" borderId="25" xfId="0" applyFont="1" applyFill="1" applyBorder="1" applyAlignment="1">
      <alignment horizontal="center" vertical="center" wrapText="1"/>
    </xf>
    <xf numFmtId="0" fontId="132" fillId="7" borderId="25" xfId="0" applyFont="1" applyFill="1" applyBorder="1" applyAlignment="1">
      <alignment horizontal="left" vertical="center" wrapText="1"/>
    </xf>
    <xf numFmtId="0" fontId="86" fillId="7" borderId="25" xfId="0" applyFont="1" applyFill="1" applyBorder="1" applyAlignment="1">
      <alignment vertical="center" wrapText="1"/>
    </xf>
    <xf numFmtId="14" fontId="132" fillId="7" borderId="25" xfId="0" applyNumberFormat="1" applyFont="1" applyFill="1" applyBorder="1" applyAlignment="1">
      <alignment horizontal="left" vertical="center" wrapText="1"/>
    </xf>
    <xf numFmtId="0" fontId="132" fillId="7" borderId="25" xfId="0" applyFont="1" applyFill="1" applyBorder="1" applyAlignment="1">
      <alignment vertical="center" wrapText="1"/>
    </xf>
    <xf numFmtId="0" fontId="4" fillId="0" borderId="25" xfId="0" applyFont="1" applyBorder="1" applyAlignment="1">
      <alignment vertical="center"/>
    </xf>
    <xf numFmtId="0" fontId="2" fillId="0" borderId="25" xfId="0" applyFont="1" applyBorder="1" applyAlignment="1">
      <alignment horizontal="left" vertical="center"/>
    </xf>
    <xf numFmtId="0" fontId="19" fillId="0" borderId="25" xfId="0" applyFont="1" applyBorder="1" applyAlignment="1">
      <alignment horizontal="right" vertical="center"/>
    </xf>
    <xf numFmtId="165" fontId="2" fillId="0" borderId="25" xfId="0" applyNumberFormat="1" applyFont="1" applyBorder="1" applyAlignment="1">
      <alignment vertical="center"/>
    </xf>
    <xf numFmtId="0" fontId="28" fillId="7" borderId="25" xfId="0" applyFont="1" applyFill="1" applyBorder="1" applyAlignment="1">
      <alignment horizontal="center" vertical="center"/>
    </xf>
    <xf numFmtId="0" fontId="28" fillId="7" borderId="25" xfId="0" applyFont="1" applyFill="1" applyBorder="1" applyAlignment="1">
      <alignment vertical="center" wrapText="1"/>
    </xf>
    <xf numFmtId="0" fontId="28" fillId="7" borderId="25" xfId="0" applyFont="1" applyFill="1" applyBorder="1" applyAlignment="1">
      <alignment horizontal="center" vertical="center" wrapText="1"/>
    </xf>
    <xf numFmtId="0" fontId="121" fillId="0" borderId="25" xfId="0" applyFont="1" applyBorder="1" applyAlignment="1">
      <alignment vertical="center" wrapText="1"/>
    </xf>
    <xf numFmtId="0" fontId="28" fillId="0" borderId="22" xfId="0" applyFont="1" applyBorder="1" applyAlignment="1">
      <alignment vertical="center"/>
    </xf>
    <xf numFmtId="14" fontId="28" fillId="0" borderId="22" xfId="0" applyNumberFormat="1" applyFont="1" applyBorder="1" applyAlignment="1">
      <alignment vertical="center"/>
    </xf>
    <xf numFmtId="14" fontId="2" fillId="0" borderId="25" xfId="0" applyNumberFormat="1" applyFont="1" applyBorder="1" applyAlignment="1">
      <alignment vertical="center"/>
    </xf>
    <xf numFmtId="14" fontId="6" fillId="0" borderId="25" xfId="0" applyNumberFormat="1" applyFont="1" applyBorder="1" applyAlignment="1">
      <alignment vertical="center"/>
    </xf>
    <xf numFmtId="0" fontId="6" fillId="0" borderId="25" xfId="0" applyFont="1" applyBorder="1" applyAlignment="1">
      <alignment horizontal="center" vertical="center" wrapText="1"/>
    </xf>
    <xf numFmtId="0" fontId="28" fillId="0" borderId="25" xfId="0" applyFont="1" applyBorder="1" applyAlignment="1">
      <alignment horizontal="center" vertical="center" wrapText="1"/>
    </xf>
    <xf numFmtId="165" fontId="2" fillId="2" borderId="25" xfId="0" applyNumberFormat="1" applyFont="1" applyFill="1" applyBorder="1" applyAlignment="1">
      <alignment vertical="center"/>
    </xf>
    <xf numFmtId="165" fontId="6" fillId="0" borderId="25" xfId="0" applyNumberFormat="1" applyFont="1" applyBorder="1" applyAlignment="1">
      <alignment vertical="center"/>
    </xf>
    <xf numFmtId="0" fontId="19" fillId="0" borderId="25" xfId="0" applyFont="1" applyBorder="1" applyAlignment="1">
      <alignment horizontal="left" vertical="center"/>
    </xf>
    <xf numFmtId="0" fontId="128" fillId="0" borderId="25" xfId="0" applyFont="1" applyBorder="1" applyAlignment="1">
      <alignment vertical="center"/>
    </xf>
    <xf numFmtId="0" fontId="8" fillId="0" borderId="0" xfId="0" applyFont="1" applyAlignment="1">
      <alignment vertical="center"/>
    </xf>
    <xf numFmtId="0" fontId="57" fillId="0" borderId="0" xfId="0" applyFont="1" applyAlignment="1">
      <alignment horizontal="center" vertical="center" wrapText="1"/>
    </xf>
    <xf numFmtId="0" fontId="8" fillId="0" borderId="2" xfId="0" applyFont="1" applyBorder="1" applyAlignment="1">
      <alignment vertical="center"/>
    </xf>
    <xf numFmtId="14" fontId="3" fillId="2" borderId="0" xfId="0" applyNumberFormat="1" applyFont="1" applyFill="1" applyAlignment="1">
      <alignment vertical="center"/>
    </xf>
    <xf numFmtId="165" fontId="3" fillId="2" borderId="0" xfId="0" applyNumberFormat="1" applyFont="1" applyFill="1" applyAlignment="1">
      <alignment vertical="center"/>
    </xf>
    <xf numFmtId="9" fontId="3" fillId="2" borderId="0" xfId="0" applyNumberFormat="1" applyFont="1" applyFill="1" applyAlignment="1">
      <alignment horizontal="center" vertical="center"/>
    </xf>
    <xf numFmtId="165" fontId="8" fillId="0" borderId="0" xfId="0" applyNumberFormat="1" applyFont="1" applyAlignment="1">
      <alignment vertical="center"/>
    </xf>
    <xf numFmtId="0" fontId="135" fillId="0" borderId="0" xfId="0" applyFont="1" applyAlignment="1">
      <alignment horizontal="right" vertical="center"/>
    </xf>
    <xf numFmtId="0" fontId="133" fillId="0" borderId="0" xfId="0" applyFont="1" applyAlignment="1">
      <alignment horizontal="left" vertical="top"/>
    </xf>
    <xf numFmtId="0" fontId="69" fillId="0" borderId="0" xfId="0" applyFont="1" applyAlignment="1">
      <alignment vertical="center"/>
    </xf>
    <xf numFmtId="0" fontId="69" fillId="2" borderId="0" xfId="0" applyFont="1" applyFill="1" applyAlignment="1">
      <alignment vertical="center"/>
    </xf>
    <xf numFmtId="14" fontId="69" fillId="2" borderId="0" xfId="0" applyNumberFormat="1" applyFont="1" applyFill="1" applyAlignment="1">
      <alignment vertical="center"/>
    </xf>
    <xf numFmtId="165" fontId="69" fillId="2" borderId="0" xfId="0" applyNumberFormat="1" applyFont="1" applyFill="1" applyAlignment="1">
      <alignment vertical="center"/>
    </xf>
    <xf numFmtId="9" fontId="69" fillId="2" borderId="0" xfId="0" applyNumberFormat="1" applyFont="1" applyFill="1" applyAlignment="1">
      <alignment horizontal="center" vertical="center"/>
    </xf>
    <xf numFmtId="14" fontId="6" fillId="0" borderId="0" xfId="0" applyNumberFormat="1" applyFont="1" applyAlignment="1">
      <alignment horizontal="justify" vertical="center"/>
    </xf>
    <xf numFmtId="0" fontId="2" fillId="2" borderId="0" xfId="0" applyFont="1" applyFill="1" applyAlignment="1">
      <alignment horizontal="justify" vertical="center"/>
    </xf>
    <xf numFmtId="0" fontId="2" fillId="3" borderId="0" xfId="0" applyFont="1" applyFill="1" applyAlignment="1">
      <alignment horizontal="justify" vertical="center"/>
    </xf>
    <xf numFmtId="0" fontId="10" fillId="0" borderId="0" xfId="0" applyFont="1" applyAlignment="1">
      <alignment horizontal="left" vertical="center"/>
    </xf>
    <xf numFmtId="0" fontId="22" fillId="0" borderId="0" xfId="0" applyFont="1" applyAlignment="1">
      <alignment horizontal="center" vertical="top"/>
    </xf>
    <xf numFmtId="0" fontId="6" fillId="0" borderId="0" xfId="0" applyFont="1" applyAlignment="1">
      <alignment horizontal="center" vertical="top" wrapText="1"/>
    </xf>
    <xf numFmtId="0" fontId="18" fillId="0" borderId="0" xfId="0" applyFont="1" applyAlignment="1">
      <alignment horizontal="left" vertical="center" wrapText="1"/>
    </xf>
    <xf numFmtId="0" fontId="17" fillId="0" borderId="0" xfId="0" applyFont="1" applyAlignment="1">
      <alignment horizontal="left" vertical="center" wrapText="1"/>
    </xf>
    <xf numFmtId="0" fontId="30" fillId="0" borderId="0" xfId="0" applyFont="1" applyAlignment="1">
      <alignment vertical="center"/>
    </xf>
    <xf numFmtId="0" fontId="30" fillId="0" borderId="0" xfId="0" applyFont="1"/>
    <xf numFmtId="3" fontId="2" fillId="2" borderId="0" xfId="0" applyNumberFormat="1" applyFont="1" applyFill="1" applyAlignment="1">
      <alignment horizontal="center" vertical="center" wrapText="1"/>
    </xf>
    <xf numFmtId="0" fontId="29" fillId="8" borderId="0" xfId="0" applyFont="1" applyFill="1" applyAlignment="1" applyProtection="1">
      <alignment vertical="top" wrapText="1"/>
      <protection locked="0"/>
    </xf>
    <xf numFmtId="0" fontId="29" fillId="6" borderId="0" xfId="0" applyFont="1" applyFill="1" applyProtection="1">
      <protection locked="0"/>
    </xf>
    <xf numFmtId="0" fontId="10" fillId="0" borderId="2" xfId="0" applyFont="1" applyBorder="1" applyAlignment="1">
      <alignment horizontal="center" vertical="center"/>
    </xf>
    <xf numFmtId="49" fontId="4" fillId="0" borderId="0" xfId="0" applyNumberFormat="1" applyFont="1" applyAlignment="1">
      <alignment vertical="center"/>
    </xf>
    <xf numFmtId="0" fontId="10" fillId="0" borderId="0" xfId="0" applyFont="1" applyAlignment="1">
      <alignment horizontal="centerContinuous" vertical="center"/>
    </xf>
    <xf numFmtId="0" fontId="4" fillId="0" borderId="0" xfId="0" applyFont="1" applyAlignment="1">
      <alignment horizontal="centerContinuous" vertical="center"/>
    </xf>
    <xf numFmtId="0" fontId="28" fillId="0" borderId="29" xfId="0" applyFont="1" applyBorder="1" applyAlignment="1">
      <alignment horizontal="left" vertical="center"/>
    </xf>
    <xf numFmtId="0" fontId="19" fillId="0" borderId="29" xfId="0" applyFont="1" applyBorder="1" applyAlignment="1">
      <alignment horizontal="right" vertical="center"/>
    </xf>
    <xf numFmtId="0" fontId="117" fillId="5" borderId="0" xfId="0" applyFont="1" applyFill="1" applyAlignment="1">
      <alignment vertical="center" wrapText="1"/>
    </xf>
    <xf numFmtId="0" fontId="125" fillId="0" borderId="0" xfId="0" applyFont="1" applyAlignment="1">
      <alignment vertical="center"/>
    </xf>
    <xf numFmtId="0" fontId="2" fillId="0" borderId="2" xfId="0" applyFont="1" applyBorder="1" applyAlignment="1">
      <alignment horizontal="center" vertical="center"/>
    </xf>
    <xf numFmtId="0" fontId="28" fillId="0" borderId="2" xfId="0" applyFont="1" applyBorder="1" applyAlignment="1">
      <alignment horizontal="center" vertical="center"/>
    </xf>
    <xf numFmtId="0" fontId="18" fillId="0" borderId="0" xfId="0" applyFont="1" applyAlignment="1">
      <alignment horizontal="center" wrapText="1"/>
    </xf>
    <xf numFmtId="0" fontId="103" fillId="0" borderId="0" xfId="0" applyFont="1" applyAlignment="1">
      <alignment horizontal="center" wrapText="1"/>
    </xf>
    <xf numFmtId="9" fontId="19" fillId="0" borderId="0" xfId="0" applyNumberFormat="1" applyFont="1" applyAlignment="1">
      <alignment horizontal="center"/>
    </xf>
    <xf numFmtId="2" fontId="104" fillId="0" borderId="0" xfId="0" applyNumberFormat="1" applyFont="1" applyAlignment="1">
      <alignment horizontal="center"/>
    </xf>
    <xf numFmtId="14" fontId="2" fillId="0" borderId="0" xfId="0" applyNumberFormat="1" applyFont="1" applyAlignment="1">
      <alignment horizontal="center"/>
    </xf>
    <xf numFmtId="14" fontId="97" fillId="0" borderId="0" xfId="0" applyNumberFormat="1" applyFont="1" applyAlignment="1">
      <alignment horizontal="center"/>
    </xf>
    <xf numFmtId="2" fontId="2" fillId="0" borderId="0" xfId="0" applyNumberFormat="1" applyFont="1" applyAlignment="1">
      <alignment horizontal="center" wrapText="1"/>
    </xf>
    <xf numFmtId="2" fontId="1" fillId="0" borderId="0" xfId="0" applyNumberFormat="1" applyFont="1" applyAlignment="1">
      <alignment horizontal="center" wrapText="1"/>
    </xf>
    <xf numFmtId="2" fontId="3" fillId="0" borderId="0" xfId="0" applyNumberFormat="1" applyFont="1" applyAlignment="1">
      <alignment horizontal="center" wrapText="1"/>
    </xf>
    <xf numFmtId="0" fontId="29" fillId="0" borderId="0" xfId="0" applyFont="1" applyAlignment="1">
      <alignment vertical="center" wrapText="1"/>
    </xf>
    <xf numFmtId="0" fontId="6" fillId="0" borderId="2" xfId="0" applyFont="1" applyBorder="1" applyAlignment="1">
      <alignment horizontal="center" vertical="center" wrapText="1"/>
    </xf>
    <xf numFmtId="0" fontId="116" fillId="0" borderId="0" xfId="1" applyFont="1" applyAlignment="1">
      <alignment horizontal="center" vertical="center" wrapText="1"/>
    </xf>
    <xf numFmtId="0" fontId="104" fillId="0" borderId="0" xfId="1" applyFont="1" applyAlignment="1">
      <alignment vertical="center" wrapText="1"/>
    </xf>
    <xf numFmtId="0" fontId="19" fillId="0" borderId="0" xfId="1" applyFont="1" applyAlignment="1">
      <alignment vertical="center" wrapText="1"/>
    </xf>
    <xf numFmtId="0" fontId="2" fillId="0" borderId="0" xfId="0" applyFont="1" applyAlignment="1">
      <alignment horizontal="center" wrapText="1"/>
    </xf>
    <xf numFmtId="0" fontId="99" fillId="0" borderId="0" xfId="1" applyFont="1" applyAlignment="1">
      <alignment vertical="center" wrapText="1"/>
    </xf>
    <xf numFmtId="0" fontId="99" fillId="0" borderId="14" xfId="1" applyFont="1" applyBorder="1" applyAlignment="1">
      <alignment vertical="center" wrapText="1"/>
    </xf>
    <xf numFmtId="0" fontId="42" fillId="0" borderId="0" xfId="0" applyFont="1" applyAlignment="1">
      <alignment vertical="center" wrapText="1"/>
    </xf>
    <xf numFmtId="1" fontId="2" fillId="0" borderId="0" xfId="3" applyNumberFormat="1" applyFont="1" applyFill="1" applyBorder="1" applyAlignment="1">
      <alignment horizontal="center"/>
    </xf>
    <xf numFmtId="0" fontId="42" fillId="0" borderId="0" xfId="1" applyFont="1" applyAlignment="1">
      <alignment vertical="center" wrapText="1"/>
    </xf>
    <xf numFmtId="1" fontId="6" fillId="0" borderId="0" xfId="3" applyNumberFormat="1" applyFont="1" applyFill="1" applyBorder="1" applyAlignment="1">
      <alignment horizontal="center"/>
    </xf>
    <xf numFmtId="3" fontId="8" fillId="0" borderId="0" xfId="0" applyNumberFormat="1" applyFont="1" applyAlignment="1">
      <alignment horizontal="center" wrapText="1"/>
    </xf>
    <xf numFmtId="0" fontId="63" fillId="0" borderId="0" xfId="0" applyFont="1" applyAlignment="1">
      <alignment horizontal="left" vertical="center" wrapText="1"/>
    </xf>
    <xf numFmtId="3" fontId="3" fillId="0" borderId="0" xfId="0" applyNumberFormat="1" applyFont="1" applyAlignment="1">
      <alignment horizontal="center" wrapText="1"/>
    </xf>
    <xf numFmtId="0" fontId="110" fillId="0" borderId="0" xfId="0" applyFont="1"/>
    <xf numFmtId="0" fontId="3" fillId="0" borderId="0" xfId="0" applyFont="1" applyAlignment="1">
      <alignment horizontal="left" vertical="center" wrapText="1"/>
    </xf>
    <xf numFmtId="0" fontId="3" fillId="0" borderId="0" xfId="0" applyFont="1" applyAlignment="1">
      <alignment horizontal="center" vertical="top" wrapText="1"/>
    </xf>
    <xf numFmtId="3" fontId="3" fillId="0" borderId="0" xfId="0" applyNumberFormat="1" applyFont="1" applyAlignment="1">
      <alignment horizontal="center" vertical="top" wrapText="1"/>
    </xf>
    <xf numFmtId="2" fontId="3" fillId="0" borderId="0" xfId="0" applyNumberFormat="1" applyFont="1" applyAlignment="1">
      <alignment horizontal="center" vertical="top" wrapText="1"/>
    </xf>
    <xf numFmtId="0" fontId="2" fillId="0" borderId="0" xfId="0" applyFont="1" applyAlignment="1">
      <alignment horizontal="center"/>
    </xf>
    <xf numFmtId="0" fontId="2" fillId="0" borderId="0" xfId="0" applyFont="1" applyAlignment="1">
      <alignment horizontal="center" vertical="top" wrapText="1"/>
    </xf>
    <xf numFmtId="0" fontId="6" fillId="0" borderId="0" xfId="0" applyFont="1" applyAlignment="1">
      <alignment horizontal="center"/>
    </xf>
    <xf numFmtId="0" fontId="18" fillId="0" borderId="0" xfId="0" applyFont="1" applyAlignment="1">
      <alignment horizontal="center" vertical="center"/>
    </xf>
    <xf numFmtId="3" fontId="40" fillId="2" borderId="0" xfId="0" applyNumberFormat="1" applyFont="1" applyFill="1" applyAlignment="1">
      <alignment horizontal="center" vertical="center" wrapText="1"/>
    </xf>
    <xf numFmtId="3" fontId="28" fillId="0" borderId="0" xfId="0" applyNumberFormat="1" applyFont="1" applyAlignment="1">
      <alignment horizontal="center" vertical="center" wrapText="1"/>
    </xf>
    <xf numFmtId="3" fontId="74" fillId="0" borderId="0" xfId="0" applyNumberFormat="1" applyFont="1" applyAlignment="1">
      <alignment horizontal="center" vertical="center" wrapText="1"/>
    </xf>
    <xf numFmtId="0" fontId="40" fillId="0" borderId="0" xfId="0" applyFont="1" applyAlignment="1">
      <alignment horizontal="center" vertical="top"/>
    </xf>
    <xf numFmtId="165" fontId="42" fillId="0" borderId="0" xfId="0" applyNumberFormat="1" applyFont="1" applyAlignment="1">
      <alignment horizontal="center" vertical="center"/>
    </xf>
    <xf numFmtId="165" fontId="28" fillId="2" borderId="0" xfId="0" applyNumberFormat="1" applyFont="1" applyFill="1" applyAlignment="1">
      <alignment horizontal="center" vertical="center"/>
    </xf>
    <xf numFmtId="165" fontId="30" fillId="2" borderId="0" xfId="0" applyNumberFormat="1" applyFont="1" applyFill="1" applyAlignment="1">
      <alignment horizontal="center" vertical="center"/>
    </xf>
    <xf numFmtId="0" fontId="28" fillId="2" borderId="0" xfId="0" applyFont="1" applyFill="1" applyAlignment="1">
      <alignment horizontal="center" vertical="top" wrapText="1"/>
    </xf>
    <xf numFmtId="0" fontId="30" fillId="2" borderId="0" xfId="0" applyFont="1" applyFill="1" applyAlignment="1">
      <alignment horizontal="center" vertical="top" wrapText="1"/>
    </xf>
    <xf numFmtId="0" fontId="28" fillId="2" borderId="0" xfId="0" applyFont="1" applyFill="1" applyAlignment="1">
      <alignment horizontal="center" vertical="center"/>
    </xf>
    <xf numFmtId="0" fontId="30" fillId="2" borderId="0" xfId="0" applyFont="1" applyFill="1" applyAlignment="1">
      <alignment horizontal="center" vertical="center" wrapText="1"/>
    </xf>
    <xf numFmtId="0" fontId="6" fillId="2" borderId="0" xfId="0" applyFont="1" applyFill="1" applyAlignment="1">
      <alignment horizontal="center" vertical="center" wrapText="1"/>
    </xf>
    <xf numFmtId="0" fontId="121" fillId="2" borderId="0" xfId="0" applyFont="1" applyFill="1" applyAlignment="1">
      <alignment horizontal="center" wrapText="1"/>
    </xf>
    <xf numFmtId="0" fontId="0" fillId="0" borderId="0" xfId="0" applyAlignment="1">
      <alignment horizontal="center"/>
    </xf>
    <xf numFmtId="0" fontId="8"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95" fillId="0" borderId="0" xfId="0" applyFont="1" applyAlignment="1">
      <alignment horizontal="center" vertical="center"/>
    </xf>
    <xf numFmtId="0" fontId="96" fillId="0" borderId="0" xfId="0" applyFont="1" applyAlignment="1">
      <alignment horizontal="center" vertical="center"/>
    </xf>
    <xf numFmtId="0" fontId="4" fillId="0" borderId="0" xfId="0" applyFont="1" applyAlignment="1">
      <alignment horizontal="center" vertical="center" wrapText="1"/>
    </xf>
    <xf numFmtId="0" fontId="9" fillId="0" borderId="2" xfId="0" applyFont="1" applyBorder="1" applyAlignment="1">
      <alignment horizontal="center" vertical="center"/>
    </xf>
    <xf numFmtId="0" fontId="21" fillId="0" borderId="0" xfId="0" applyFont="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2" fillId="2" borderId="0" xfId="0" applyFont="1" applyFill="1" applyAlignment="1">
      <alignment horizontal="left" vertical="center" wrapText="1"/>
    </xf>
    <xf numFmtId="0" fontId="34" fillId="2" borderId="0" xfId="0" applyFont="1" applyFill="1" applyAlignment="1">
      <alignment horizontal="left" vertical="center"/>
    </xf>
    <xf numFmtId="49" fontId="106" fillId="2" borderId="0" xfId="2" applyNumberFormat="1" applyFill="1" applyAlignment="1">
      <alignment horizontal="left" vertical="center"/>
    </xf>
    <xf numFmtId="49" fontId="4" fillId="2" borderId="0" xfId="0" applyNumberFormat="1" applyFont="1" applyFill="1" applyAlignment="1">
      <alignment horizontal="left" vertical="center"/>
    </xf>
    <xf numFmtId="0" fontId="6" fillId="0" borderId="0" xfId="0" applyFont="1" applyAlignment="1">
      <alignment horizontal="right" vertical="center"/>
    </xf>
    <xf numFmtId="0" fontId="2"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wrapText="1"/>
    </xf>
    <xf numFmtId="0" fontId="12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horizontal="left" wrapText="1"/>
    </xf>
    <xf numFmtId="0" fontId="18" fillId="0" borderId="0" xfId="0" applyFont="1" applyAlignment="1">
      <alignment horizontal="left"/>
    </xf>
    <xf numFmtId="0" fontId="17" fillId="0" borderId="0" xfId="0" applyFont="1" applyAlignment="1">
      <alignment horizontal="left" vertical="center"/>
    </xf>
    <xf numFmtId="0" fontId="50" fillId="0" borderId="0" xfId="0" applyFont="1" applyAlignment="1">
      <alignment horizontal="left" vertical="center"/>
    </xf>
    <xf numFmtId="0" fontId="48" fillId="0" borderId="0" xfId="0" applyFont="1" applyAlignment="1">
      <alignment horizontal="left" vertical="center"/>
    </xf>
    <xf numFmtId="0" fontId="8" fillId="0" borderId="0" xfId="0" applyFont="1" applyAlignment="1">
      <alignment horizontal="center" vertical="center" wrapText="1"/>
    </xf>
    <xf numFmtId="0" fontId="10" fillId="0" borderId="0" xfId="0" applyFont="1" applyAlignment="1">
      <alignment horizontal="left" vertical="center"/>
    </xf>
    <xf numFmtId="0" fontId="18" fillId="0" borderId="0" xfId="0" applyFont="1" applyAlignment="1">
      <alignment horizontal="justify" vertical="center"/>
    </xf>
    <xf numFmtId="0" fontId="2" fillId="0" borderId="0" xfId="0" applyFont="1" applyAlignment="1">
      <alignment horizontal="justify" vertical="center"/>
    </xf>
    <xf numFmtId="0" fontId="18" fillId="0" borderId="0" xfId="0" applyFont="1" applyAlignment="1">
      <alignment horizontal="left" vertical="center" wrapText="1"/>
    </xf>
    <xf numFmtId="0" fontId="126" fillId="0" borderId="0" xfId="0" applyFont="1" applyAlignment="1">
      <alignment horizontal="left" vertical="center"/>
    </xf>
    <xf numFmtId="0" fontId="19" fillId="0" borderId="0" xfId="0" applyFont="1" applyAlignment="1">
      <alignment horizontal="left" vertical="center" wrapText="1"/>
    </xf>
    <xf numFmtId="0" fontId="2" fillId="0" borderId="0" xfId="0" applyFont="1" applyAlignment="1">
      <alignment horizontal="justify" vertical="center" wrapText="1"/>
    </xf>
    <xf numFmtId="0" fontId="17" fillId="0" borderId="0" xfId="0" applyFont="1" applyAlignment="1">
      <alignment horizontal="left" vertical="center" wrapText="1"/>
    </xf>
    <xf numFmtId="0" fontId="3" fillId="2" borderId="0" xfId="0" applyFont="1" applyFill="1" applyAlignment="1">
      <alignment horizontal="left" vertical="center" wrapText="1"/>
    </xf>
    <xf numFmtId="0" fontId="2" fillId="2" borderId="0" xfId="0" applyFont="1" applyFill="1" applyAlignment="1">
      <alignment horizontal="justify" vertical="center" wrapText="1"/>
    </xf>
    <xf numFmtId="0" fontId="30" fillId="2" borderId="0" xfId="0" applyFont="1" applyFill="1" applyAlignment="1">
      <alignment horizontal="justify" vertical="top" wrapText="1"/>
    </xf>
    <xf numFmtId="0" fontId="35" fillId="2" borderId="0" xfId="0" applyFont="1" applyFill="1" applyAlignment="1">
      <alignment horizontal="justify" vertical="top" wrapText="1"/>
    </xf>
    <xf numFmtId="0" fontId="32" fillId="2" borderId="0" xfId="0" applyFont="1" applyFill="1" applyAlignment="1">
      <alignment horizontal="justify" vertical="top" wrapText="1"/>
    </xf>
    <xf numFmtId="0" fontId="68" fillId="2" borderId="0" xfId="0" applyFont="1" applyFill="1" applyAlignment="1">
      <alignment horizontal="justify" vertical="top" wrapText="1"/>
    </xf>
    <xf numFmtId="0" fontId="19" fillId="2" borderId="0" xfId="0" applyFont="1" applyFill="1" applyAlignment="1">
      <alignment horizontal="justify" vertical="center" wrapText="1"/>
    </xf>
    <xf numFmtId="0" fontId="40" fillId="2" borderId="0" xfId="0" applyFont="1" applyFill="1" applyAlignment="1">
      <alignment horizontal="justify" vertical="center" wrapText="1"/>
    </xf>
    <xf numFmtId="0" fontId="30" fillId="2" borderId="0" xfId="0" applyFont="1" applyFill="1" applyAlignment="1">
      <alignment horizontal="left" vertical="top" wrapText="1"/>
    </xf>
    <xf numFmtId="0" fontId="35" fillId="2" borderId="0" xfId="0" applyFont="1" applyFill="1" applyAlignment="1">
      <alignment horizontal="left" vertical="top" wrapText="1"/>
    </xf>
    <xf numFmtId="0" fontId="28" fillId="2" borderId="0" xfId="0" applyFont="1" applyFill="1" applyAlignment="1">
      <alignment horizontal="justify" vertical="center" wrapText="1"/>
    </xf>
    <xf numFmtId="0" fontId="30" fillId="2" borderId="0" xfId="0" applyFont="1" applyFill="1" applyAlignment="1">
      <alignment horizontal="justify" vertical="center" wrapText="1"/>
    </xf>
    <xf numFmtId="0" fontId="33" fillId="2" borderId="0" xfId="0" applyFont="1" applyFill="1" applyAlignment="1">
      <alignment horizontal="justify" vertical="top"/>
    </xf>
    <xf numFmtId="0" fontId="73" fillId="2" borderId="0" xfId="0" applyFont="1" applyFill="1" applyAlignment="1">
      <alignment horizontal="justify"/>
    </xf>
    <xf numFmtId="0" fontId="76" fillId="0" borderId="0" xfId="0" applyFont="1" applyAlignment="1">
      <alignment horizontal="justify" vertical="center"/>
    </xf>
    <xf numFmtId="0" fontId="42" fillId="0" borderId="0" xfId="0" applyFont="1" applyAlignment="1">
      <alignment horizontal="center" vertical="center" wrapText="1"/>
    </xf>
    <xf numFmtId="0" fontId="32" fillId="2" borderId="0" xfId="0" applyFont="1" applyFill="1" applyAlignment="1">
      <alignment horizontal="left" vertical="center" wrapText="1"/>
    </xf>
    <xf numFmtId="0" fontId="74" fillId="0" borderId="0" xfId="0" applyFont="1" applyAlignment="1">
      <alignment horizontal="justify" vertical="top"/>
    </xf>
    <xf numFmtId="0" fontId="6" fillId="0" borderId="0" xfId="0" applyFont="1" applyAlignment="1">
      <alignment horizontal="justify" vertical="top" wrapText="1"/>
    </xf>
    <xf numFmtId="0" fontId="29" fillId="2" borderId="0" xfId="0" applyFont="1" applyFill="1" applyAlignment="1">
      <alignment horizontal="justify" vertical="center" wrapText="1"/>
    </xf>
    <xf numFmtId="0" fontId="2" fillId="2" borderId="26" xfId="0" applyFont="1" applyFill="1" applyBorder="1" applyAlignment="1">
      <alignment horizontal="justify" vertical="center" wrapText="1"/>
    </xf>
    <xf numFmtId="0" fontId="32" fillId="2" borderId="0" xfId="0" applyFont="1" applyFill="1" applyAlignment="1">
      <alignment horizontal="justify" vertical="center" wrapText="1"/>
    </xf>
    <xf numFmtId="0" fontId="97" fillId="2" borderId="0" xfId="0" applyFont="1" applyFill="1" applyAlignment="1">
      <alignment horizontal="justify" vertical="center" wrapText="1"/>
    </xf>
    <xf numFmtId="0" fontId="31" fillId="2" borderId="0" xfId="0" applyFont="1" applyFill="1" applyAlignment="1">
      <alignment horizontal="justify" vertical="center" wrapText="1"/>
    </xf>
    <xf numFmtId="0" fontId="28" fillId="2" borderId="0" xfId="0" applyFont="1" applyFill="1" applyAlignment="1">
      <alignment horizontal="left" vertical="center" wrapText="1"/>
    </xf>
    <xf numFmtId="0" fontId="6" fillId="0" borderId="0" xfId="0" applyFont="1" applyAlignment="1">
      <alignment horizontal="justify" vertical="top"/>
    </xf>
    <xf numFmtId="0" fontId="57" fillId="2" borderId="0" xfId="0" applyFont="1" applyFill="1" applyAlignment="1">
      <alignment horizontal="left" vertical="center" wrapText="1"/>
    </xf>
    <xf numFmtId="0" fontId="8" fillId="0" borderId="0" xfId="0" applyFont="1" applyAlignment="1">
      <alignment horizontal="left" vertical="top" wrapText="1"/>
    </xf>
    <xf numFmtId="0" fontId="136" fillId="2" borderId="0" xfId="0" applyFont="1" applyFill="1" applyAlignment="1">
      <alignment horizontal="left" vertical="center" wrapText="1"/>
    </xf>
    <xf numFmtId="0" fontId="2" fillId="2" borderId="0" xfId="0" applyFont="1" applyFill="1" applyAlignment="1">
      <alignment horizontal="justify" vertical="top" wrapText="1"/>
    </xf>
    <xf numFmtId="0" fontId="28" fillId="2" borderId="0" xfId="0" applyFont="1" applyFill="1" applyAlignment="1">
      <alignment horizontal="justify" vertical="top" wrapText="1"/>
    </xf>
    <xf numFmtId="0" fontId="6" fillId="0" borderId="0" xfId="0" applyFont="1" applyAlignment="1">
      <alignment horizontal="left" vertical="top" wrapText="1"/>
    </xf>
    <xf numFmtId="0" fontId="0" fillId="2" borderId="0" xfId="0" applyFill="1" applyAlignment="1">
      <alignment horizontal="justify" wrapText="1"/>
    </xf>
    <xf numFmtId="0" fontId="0" fillId="2" borderId="0" xfId="0" applyFill="1" applyAlignment="1">
      <alignment horizontal="justify"/>
    </xf>
    <xf numFmtId="0" fontId="30" fillId="2" borderId="0" xfId="0" applyFont="1" applyFill="1" applyAlignment="1">
      <alignment horizontal="left" vertical="center" wrapText="1"/>
    </xf>
    <xf numFmtId="0" fontId="22" fillId="0" borderId="0" xfId="0" applyFont="1" applyAlignment="1">
      <alignment horizontal="justify" vertical="top" wrapText="1"/>
    </xf>
    <xf numFmtId="0" fontId="40" fillId="2" borderId="0" xfId="0" applyFont="1" applyFill="1" applyAlignment="1">
      <alignment horizontal="justify" vertical="center"/>
    </xf>
    <xf numFmtId="0" fontId="40" fillId="2" borderId="0" xfId="0" applyFont="1" applyFill="1" applyAlignment="1">
      <alignment horizontal="left" vertical="center" wrapText="1"/>
    </xf>
    <xf numFmtId="0" fontId="33" fillId="0" borderId="0" xfId="0" applyFont="1" applyAlignment="1">
      <alignment horizontal="justify" vertical="top"/>
    </xf>
    <xf numFmtId="0" fontId="0" fillId="0" borderId="0" xfId="0" applyAlignment="1">
      <alignment horizontal="justify"/>
    </xf>
    <xf numFmtId="0" fontId="99" fillId="2" borderId="0" xfId="0" applyFont="1" applyFill="1" applyAlignment="1">
      <alignment horizontal="justify" vertical="center" wrapText="1"/>
    </xf>
    <xf numFmtId="0" fontId="2" fillId="2" borderId="0" xfId="0" applyFont="1" applyFill="1" applyAlignment="1">
      <alignment horizontal="center" vertical="center" wrapText="1"/>
    </xf>
    <xf numFmtId="0" fontId="18" fillId="2" borderId="0" xfId="0" applyFont="1" applyFill="1" applyAlignment="1">
      <alignment horizontal="justify" vertical="center" wrapText="1"/>
    </xf>
    <xf numFmtId="0" fontId="22" fillId="0" borderId="0" xfId="0" applyFont="1" applyAlignment="1">
      <alignment horizontal="center" vertical="top"/>
    </xf>
    <xf numFmtId="0" fontId="22" fillId="0" borderId="0" xfId="0" applyFont="1" applyAlignment="1">
      <alignment horizontal="left" vertical="top"/>
    </xf>
    <xf numFmtId="0" fontId="113" fillId="0" borderId="0" xfId="0" applyFont="1" applyAlignment="1">
      <alignment horizontal="center" vertical="center"/>
    </xf>
    <xf numFmtId="0" fontId="18" fillId="2" borderId="0" xfId="0" applyFont="1" applyFill="1" applyAlignment="1">
      <alignment horizontal="left" vertical="center" wrapText="1"/>
    </xf>
    <xf numFmtId="0" fontId="29" fillId="2" borderId="0" xfId="0" applyFont="1" applyFill="1" applyAlignment="1">
      <alignment horizontal="justify" vertical="top" wrapText="1"/>
    </xf>
    <xf numFmtId="0" fontId="29" fillId="2" borderId="0" xfId="0" applyFont="1" applyFill="1" applyAlignment="1">
      <alignment horizontal="justify" vertical="top"/>
    </xf>
    <xf numFmtId="0" fontId="31" fillId="2" borderId="0" xfId="0" applyFont="1" applyFill="1" applyAlignment="1">
      <alignment horizontal="left" vertical="center" wrapText="1"/>
    </xf>
    <xf numFmtId="0" fontId="29" fillId="2" borderId="0" xfId="0" applyFont="1" applyFill="1" applyAlignment="1">
      <alignment horizontal="left" vertical="center" wrapText="1"/>
    </xf>
    <xf numFmtId="0" fontId="29" fillId="2" borderId="0" xfId="0" applyFont="1" applyFill="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left" vertical="center"/>
    </xf>
    <xf numFmtId="0" fontId="6" fillId="2" borderId="0" xfId="0" applyFont="1" applyFill="1" applyAlignment="1">
      <alignment horizontal="left" vertical="center" wrapText="1"/>
    </xf>
    <xf numFmtId="0" fontId="2" fillId="2" borderId="0" xfId="0" applyFont="1" applyFill="1" applyAlignment="1">
      <alignment horizontal="left" vertical="center"/>
    </xf>
    <xf numFmtId="0" fontId="17" fillId="0" borderId="0" xfId="0" applyFont="1" applyAlignment="1">
      <alignment vertical="center" wrapText="1"/>
    </xf>
    <xf numFmtId="0" fontId="63" fillId="0" borderId="0" xfId="0" applyFont="1" applyAlignment="1">
      <alignment vertical="center" wrapText="1"/>
    </xf>
    <xf numFmtId="0" fontId="22" fillId="0" borderId="0" xfId="0" applyFont="1" applyAlignment="1">
      <alignment horizontal="left" vertical="top" wrapText="1"/>
    </xf>
    <xf numFmtId="0" fontId="18" fillId="0" borderId="0" xfId="0" applyFont="1" applyAlignment="1">
      <alignment vertical="center" wrapText="1"/>
    </xf>
    <xf numFmtId="0" fontId="103" fillId="0" borderId="0" xfId="0" applyFont="1" applyAlignment="1">
      <alignment vertical="center" wrapText="1"/>
    </xf>
    <xf numFmtId="0" fontId="74" fillId="0" borderId="0" xfId="0" applyFont="1" applyAlignment="1">
      <alignment horizontal="center" vertical="center" wrapText="1"/>
    </xf>
    <xf numFmtId="0" fontId="94" fillId="0" borderId="0" xfId="0" applyFont="1" applyAlignment="1">
      <alignment vertical="center" wrapText="1"/>
    </xf>
    <xf numFmtId="164" fontId="2" fillId="2" borderId="0" xfId="0" applyNumberFormat="1" applyFont="1" applyFill="1" applyAlignment="1">
      <alignment horizontal="left" vertical="center"/>
    </xf>
    <xf numFmtId="0" fontId="0" fillId="0" borderId="0" xfId="0" applyAlignment="1">
      <alignment vertical="center"/>
    </xf>
    <xf numFmtId="0" fontId="92" fillId="0" borderId="0" xfId="0" applyFont="1" applyAlignment="1">
      <alignment horizontal="center" vertical="center"/>
    </xf>
    <xf numFmtId="0" fontId="19" fillId="2" borderId="0" xfId="0" applyFont="1" applyFill="1" applyAlignment="1">
      <alignment horizontal="left" vertical="center"/>
    </xf>
    <xf numFmtId="165" fontId="2" fillId="2" borderId="0" xfId="0" applyNumberFormat="1" applyFont="1" applyFill="1" applyAlignment="1">
      <alignment horizontal="right" vertical="center"/>
    </xf>
    <xf numFmtId="0" fontId="28" fillId="0" borderId="0" xfId="0" applyFont="1" applyAlignment="1">
      <alignment horizontal="justify" vertical="center"/>
    </xf>
    <xf numFmtId="0" fontId="48" fillId="0" borderId="0" xfId="0" applyFont="1" applyAlignment="1">
      <alignment horizontal="center" vertical="center" wrapText="1"/>
    </xf>
    <xf numFmtId="0" fontId="28" fillId="0" borderId="25" xfId="0" applyFont="1" applyBorder="1" applyAlignment="1">
      <alignment horizontal="left" vertical="center"/>
    </xf>
    <xf numFmtId="0" fontId="128" fillId="2" borderId="25"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19" fillId="2" borderId="0" xfId="0" applyFont="1" applyFill="1" applyAlignment="1">
      <alignment horizontal="left" vertical="center" wrapText="1"/>
    </xf>
    <xf numFmtId="0" fontId="2" fillId="0" borderId="0" xfId="0" applyFont="1" applyAlignment="1">
      <alignment horizontal="left" wrapText="1"/>
    </xf>
    <xf numFmtId="0" fontId="94" fillId="0" borderId="25" xfId="0" applyFont="1" applyBorder="1" applyAlignment="1">
      <alignment vertical="center"/>
    </xf>
    <xf numFmtId="0" fontId="0" fillId="0" borderId="25" xfId="0" applyBorder="1" applyAlignment="1">
      <alignment vertical="center"/>
    </xf>
    <xf numFmtId="164" fontId="128" fillId="2" borderId="25" xfId="0" applyNumberFormat="1" applyFont="1" applyFill="1" applyBorder="1" applyAlignment="1">
      <alignment horizontal="left" vertical="center"/>
    </xf>
    <xf numFmtId="0" fontId="52" fillId="0" borderId="25" xfId="0" applyFont="1" applyBorder="1" applyAlignment="1">
      <alignment horizontal="left" vertical="center" wrapText="1"/>
    </xf>
    <xf numFmtId="0" fontId="134" fillId="0" borderId="25" xfId="0" applyFont="1" applyBorder="1" applyAlignment="1">
      <alignment horizontal="left" vertical="top" wrapText="1"/>
    </xf>
    <xf numFmtId="0" fontId="22" fillId="0" borderId="25" xfId="0" applyFont="1" applyBorder="1" applyAlignment="1">
      <alignment horizontal="left" vertical="top" wrapText="1"/>
    </xf>
    <xf numFmtId="0" fontId="2" fillId="0" borderId="0" xfId="0" applyFont="1" applyAlignment="1">
      <alignment vertical="center" wrapText="1"/>
    </xf>
    <xf numFmtId="0" fontId="2" fillId="0" borderId="0" xfId="0" applyFont="1" applyAlignment="1">
      <alignment horizontal="center" vertical="center" wrapText="1"/>
    </xf>
    <xf numFmtId="0" fontId="69" fillId="0" borderId="0" xfId="0" applyFont="1" applyAlignment="1">
      <alignment horizontal="justify" vertical="center" wrapText="1"/>
    </xf>
    <xf numFmtId="0" fontId="28" fillId="7" borderId="0" xfId="0" applyFont="1" applyFill="1" applyAlignment="1">
      <alignment horizontal="justify" wrapText="1"/>
    </xf>
    <xf numFmtId="0" fontId="0" fillId="0" borderId="0" xfId="0" applyAlignment="1">
      <alignment horizontal="left" vertical="center" wrapText="1"/>
    </xf>
    <xf numFmtId="0" fontId="103" fillId="0" borderId="0" xfId="0" applyFont="1" applyAlignment="1">
      <alignment horizontal="left" vertical="center" wrapText="1"/>
    </xf>
    <xf numFmtId="0" fontId="6" fillId="0" borderId="25" xfId="0" applyFont="1" applyBorder="1" applyAlignment="1">
      <alignment horizontal="left" vertical="top" wrapText="1"/>
    </xf>
    <xf numFmtId="0" fontId="2" fillId="0" borderId="0" xfId="0" applyFont="1" applyAlignment="1">
      <alignment horizontal="left" vertical="top" wrapText="1"/>
    </xf>
    <xf numFmtId="0" fontId="29" fillId="2" borderId="25" xfId="0" applyFont="1" applyFill="1" applyBorder="1" applyAlignment="1">
      <alignment horizontal="left" vertical="center" wrapText="1"/>
    </xf>
    <xf numFmtId="0" fontId="29" fillId="2" borderId="30" xfId="0" applyFont="1" applyFill="1" applyBorder="1" applyAlignment="1">
      <alignment horizontal="left" vertical="center" wrapText="1"/>
    </xf>
    <xf numFmtId="0" fontId="117" fillId="7" borderId="0" xfId="0" applyFont="1" applyFill="1" applyAlignment="1">
      <alignment horizontal="justify" wrapText="1"/>
    </xf>
    <xf numFmtId="0" fontId="72" fillId="0" borderId="0" xfId="0" applyFont="1" applyAlignment="1">
      <alignment horizontal="left" vertical="top" wrapText="1"/>
    </xf>
    <xf numFmtId="0" fontId="73" fillId="0" borderId="0" xfId="0" applyFont="1" applyAlignment="1">
      <alignment wrapText="1"/>
    </xf>
    <xf numFmtId="0" fontId="18" fillId="0" borderId="0" xfId="0" applyFont="1" applyAlignment="1">
      <alignment horizontal="justify" vertical="center" wrapText="1"/>
    </xf>
    <xf numFmtId="0" fontId="103" fillId="0" borderId="0" xfId="0" applyFont="1" applyAlignment="1">
      <alignment horizontal="justify" vertical="center" wrapText="1"/>
    </xf>
    <xf numFmtId="0" fontId="6" fillId="0" borderId="0" xfId="0" applyFont="1" applyAlignment="1">
      <alignment horizontal="justify" vertical="center" wrapText="1"/>
    </xf>
    <xf numFmtId="0" fontId="6" fillId="0" borderId="0" xfId="0" applyFont="1" applyAlignment="1">
      <alignment horizontal="center" vertical="top" wrapText="1"/>
    </xf>
    <xf numFmtId="0" fontId="86" fillId="7" borderId="27" xfId="0" applyFont="1" applyFill="1" applyBorder="1" applyAlignment="1">
      <alignment horizontal="center" vertical="center" wrapText="1"/>
    </xf>
    <xf numFmtId="0" fontId="86" fillId="7" borderId="28" xfId="0" applyFont="1" applyFill="1" applyBorder="1" applyAlignment="1">
      <alignment horizontal="center" vertical="center" wrapText="1"/>
    </xf>
    <xf numFmtId="0" fontId="132" fillId="7" borderId="27" xfId="0" applyFont="1" applyFill="1" applyBorder="1" applyAlignment="1">
      <alignment horizontal="center" vertical="center" wrapText="1"/>
    </xf>
    <xf numFmtId="0" fontId="132" fillId="7" borderId="28" xfId="0" applyFont="1" applyFill="1" applyBorder="1" applyAlignment="1">
      <alignment horizontal="center" vertical="center" wrapText="1"/>
    </xf>
    <xf numFmtId="0" fontId="122" fillId="0" borderId="0" xfId="0" applyFont="1"/>
    <xf numFmtId="0" fontId="122" fillId="7" borderId="0" xfId="0" applyFont="1" applyFill="1"/>
    <xf numFmtId="0" fontId="28" fillId="7" borderId="25" xfId="0" applyFont="1" applyFill="1" applyBorder="1" applyAlignment="1">
      <alignment horizontal="left" vertical="center" wrapText="1"/>
    </xf>
    <xf numFmtId="0" fontId="118" fillId="0" borderId="25" xfId="0" applyFont="1" applyBorder="1" applyAlignment="1">
      <alignment horizontal="center" vertical="center" wrapText="1"/>
    </xf>
    <xf numFmtId="0" fontId="132" fillId="7" borderId="25" xfId="0" applyFont="1" applyFill="1" applyBorder="1" applyAlignment="1">
      <alignment horizontal="center" vertical="center" wrapText="1"/>
    </xf>
    <xf numFmtId="0" fontId="132" fillId="7" borderId="25" xfId="0" applyFont="1" applyFill="1" applyBorder="1" applyAlignment="1">
      <alignment horizontal="left" vertical="top" wrapText="1"/>
    </xf>
    <xf numFmtId="0" fontId="6" fillId="0" borderId="23" xfId="0" applyFont="1" applyBorder="1" applyAlignment="1">
      <alignment horizontal="center" vertical="top" wrapText="1"/>
    </xf>
    <xf numFmtId="0" fontId="119" fillId="0" borderId="27" xfId="0" applyFont="1" applyBorder="1" applyAlignment="1">
      <alignment horizontal="center" vertical="center" wrapText="1"/>
    </xf>
    <xf numFmtId="0" fontId="119" fillId="0" borderId="28" xfId="0" applyFont="1" applyBorder="1" applyAlignment="1">
      <alignment horizontal="center" vertical="center" wrapText="1"/>
    </xf>
    <xf numFmtId="0" fontId="123" fillId="0" borderId="0" xfId="0" applyFont="1"/>
    <xf numFmtId="0" fontId="121" fillId="2" borderId="0" xfId="0" applyFont="1" applyFill="1"/>
    <xf numFmtId="0" fontId="116" fillId="7" borderId="0" xfId="0" applyFont="1" applyFill="1"/>
    <xf numFmtId="0" fontId="123" fillId="2" borderId="0" xfId="0" applyFont="1" applyFill="1" applyAlignment="1">
      <alignment horizontal="left" vertical="top"/>
    </xf>
    <xf numFmtId="0" fontId="67" fillId="0" borderId="0" xfId="0" applyFont="1" applyAlignment="1">
      <alignment horizontal="justify" vertical="center" wrapText="1"/>
    </xf>
    <xf numFmtId="0" fontId="33" fillId="0" borderId="7" xfId="0" applyFont="1" applyBorder="1" applyAlignment="1" applyProtection="1">
      <alignment horizontal="center"/>
      <protection locked="0" hidden="1"/>
    </xf>
    <xf numFmtId="0" fontId="123" fillId="2" borderId="0" xfId="0" applyFont="1" applyFill="1" applyAlignment="1">
      <alignment horizontal="left" vertical="top" wrapText="1"/>
    </xf>
    <xf numFmtId="0" fontId="29" fillId="2" borderId="0" xfId="0" applyFont="1" applyFill="1" applyAlignment="1">
      <alignment horizontal="left" vertical="top"/>
    </xf>
    <xf numFmtId="0" fontId="120" fillId="0" borderId="0" xfId="0" applyFont="1" applyAlignment="1">
      <alignment horizontal="left" vertical="center" wrapText="1"/>
    </xf>
    <xf numFmtId="0" fontId="6" fillId="0" borderId="0" xfId="0" applyFont="1" applyAlignment="1">
      <alignment horizontal="left" vertical="top"/>
    </xf>
    <xf numFmtId="0" fontId="0" fillId="0" borderId="0" xfId="0" applyAlignment="1">
      <alignment horizontal="center" vertical="center"/>
    </xf>
    <xf numFmtId="0" fontId="40" fillId="2" borderId="0" xfId="0" applyFont="1" applyFill="1" applyAlignment="1">
      <alignment horizontal="center" vertical="center" wrapText="1"/>
    </xf>
    <xf numFmtId="0" fontId="19" fillId="2" borderId="0" xfId="0" applyFont="1" applyFill="1" applyAlignment="1">
      <alignment horizontal="center" vertical="center" wrapText="1"/>
    </xf>
    <xf numFmtId="0" fontId="121" fillId="0" borderId="0" xfId="0" applyFont="1"/>
    <xf numFmtId="0" fontId="123" fillId="5" borderId="0" xfId="0" applyFont="1" applyFill="1" applyAlignment="1">
      <alignment horizontal="center" vertical="top" wrapText="1"/>
    </xf>
    <xf numFmtId="0" fontId="123" fillId="0" borderId="0" xfId="0" applyFont="1" applyAlignment="1">
      <alignment vertical="top"/>
    </xf>
    <xf numFmtId="0" fontId="75" fillId="0" borderId="0" xfId="0" applyFont="1" applyAlignment="1">
      <alignment horizontal="left" vertical="center" wrapText="1"/>
    </xf>
    <xf numFmtId="0" fontId="13" fillId="0" borderId="7" xfId="0" applyFont="1" applyBorder="1" applyAlignment="1" applyProtection="1">
      <alignment horizontal="center"/>
      <protection locked="0" hidden="1"/>
    </xf>
    <xf numFmtId="0" fontId="92" fillId="0" borderId="0" xfId="0" applyFont="1" applyAlignment="1">
      <alignment horizontal="center" vertical="center" wrapText="1"/>
    </xf>
    <xf numFmtId="0" fontId="66" fillId="2" borderId="0" xfId="0" applyFont="1" applyFill="1" applyAlignment="1">
      <alignment horizontal="justify"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wrapText="1"/>
    </xf>
    <xf numFmtId="0" fontId="6" fillId="2" borderId="0" xfId="0" applyFont="1" applyFill="1" applyAlignment="1">
      <alignment horizontal="left" vertical="top" wrapText="1"/>
    </xf>
    <xf numFmtId="0" fontId="2" fillId="2" borderId="0" xfId="0" applyFont="1" applyFill="1" applyAlignment="1">
      <alignment horizontal="left" vertical="top" wrapText="1"/>
    </xf>
    <xf numFmtId="9" fontId="2" fillId="0" borderId="0" xfId="0" applyNumberFormat="1" applyFont="1" applyAlignment="1">
      <alignment horizontal="center" vertical="center"/>
    </xf>
    <xf numFmtId="0" fontId="42" fillId="2" borderId="0" xfId="0" applyFont="1" applyFill="1" applyAlignment="1">
      <alignment horizontal="right" vertical="center" wrapText="1"/>
    </xf>
    <xf numFmtId="0" fontId="28" fillId="2" borderId="0" xfId="0" applyFont="1" applyFill="1" applyAlignment="1">
      <alignment horizontal="left" vertical="center"/>
    </xf>
    <xf numFmtId="0" fontId="42" fillId="2" borderId="0" xfId="0" applyFont="1" applyFill="1" applyAlignment="1">
      <alignment horizontal="left" vertical="center" wrapText="1"/>
    </xf>
    <xf numFmtId="0" fontId="72" fillId="0" borderId="0" xfId="0" applyFont="1" applyAlignment="1">
      <alignment horizontal="left" vertical="center" wrapText="1"/>
    </xf>
    <xf numFmtId="0" fontId="22" fillId="0" borderId="0" xfId="0" applyFont="1" applyAlignment="1">
      <alignment horizontal="left" vertical="center" wrapText="1"/>
    </xf>
    <xf numFmtId="0" fontId="61" fillId="0" borderId="11" xfId="0" applyFont="1" applyBorder="1" applyAlignment="1">
      <alignment horizontal="left" vertical="center" wrapText="1"/>
    </xf>
    <xf numFmtId="0" fontId="61" fillId="0" borderId="12" xfId="0" applyFont="1" applyBorder="1" applyAlignment="1">
      <alignment horizontal="left" vertical="center" wrapText="1"/>
    </xf>
    <xf numFmtId="0" fontId="61" fillId="0" borderId="13" xfId="0" applyFont="1" applyBorder="1" applyAlignment="1">
      <alignment horizontal="left" vertical="center" wrapText="1"/>
    </xf>
    <xf numFmtId="0" fontId="61" fillId="0" borderId="14" xfId="0" applyFont="1" applyBorder="1" applyAlignment="1">
      <alignment horizontal="left" vertical="center" wrapText="1"/>
    </xf>
    <xf numFmtId="0" fontId="61" fillId="0" borderId="0" xfId="0" applyFont="1" applyAlignment="1">
      <alignment horizontal="left" vertical="center" wrapText="1"/>
    </xf>
    <xf numFmtId="0" fontId="61" fillId="0" borderId="15" xfId="0" applyFont="1" applyBorder="1" applyAlignment="1">
      <alignment horizontal="left" vertical="center" wrapText="1"/>
    </xf>
    <xf numFmtId="0" fontId="61" fillId="0" borderId="16" xfId="0" applyFont="1" applyBorder="1" applyAlignment="1">
      <alignment horizontal="left" vertical="center" wrapText="1"/>
    </xf>
    <xf numFmtId="0" fontId="61" fillId="0" borderId="17" xfId="0" applyFont="1" applyBorder="1" applyAlignment="1">
      <alignment horizontal="left" vertical="center" wrapText="1"/>
    </xf>
    <xf numFmtId="0" fontId="61" fillId="0" borderId="18" xfId="0" applyFont="1" applyBorder="1" applyAlignment="1">
      <alignment horizontal="left" vertical="center" wrapText="1"/>
    </xf>
    <xf numFmtId="0" fontId="60" fillId="0" borderId="0" xfId="0" applyFont="1" applyAlignment="1">
      <alignment horizontal="center" vertical="center" wrapText="1"/>
    </xf>
  </cellXfs>
  <cellStyles count="4">
    <cellStyle name="Hipersaite" xfId="2" builtinId="8"/>
    <cellStyle name="Parasts" xfId="0" builtinId="0"/>
    <cellStyle name="Procenti" xfId="3" builtinId="5"/>
    <cellStyle name="Обычный_Sheet1" xfId="1" xr:uid="{00000000-0005-0000-0000-000002000000}"/>
  </cellStyles>
  <dxfs count="73">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drawings/_rels/vmlDrawing1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140</xdr:row>
          <xdr:rowOff>0</xdr:rowOff>
        </xdr:from>
        <xdr:to>
          <xdr:col>28</xdr:col>
          <xdr:colOff>279400</xdr:colOff>
          <xdr:row>140</xdr:row>
          <xdr:rowOff>228600</xdr:rowOff>
        </xdr:to>
        <xdr:sp macro="" textlink="">
          <xdr:nvSpPr>
            <xdr:cNvPr id="56351" name="Control 31" hidden="1">
              <a:extLst>
                <a:ext uri="{63B3BB69-23CF-44E3-9099-C40C66FF867C}">
                  <a14:compatExt spid="_x0000_s56351"/>
                </a:ext>
                <a:ext uri="{FF2B5EF4-FFF2-40B4-BE49-F238E27FC236}">
                  <a16:creationId xmlns:a16="http://schemas.microsoft.com/office/drawing/2014/main" id="{00000000-0008-0000-0B00-00001FD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140</xdr:row>
          <xdr:rowOff>0</xdr:rowOff>
        </xdr:from>
        <xdr:to>
          <xdr:col>28</xdr:col>
          <xdr:colOff>279400</xdr:colOff>
          <xdr:row>140</xdr:row>
          <xdr:rowOff>228600</xdr:rowOff>
        </xdr:to>
        <xdr:sp macro="" textlink="">
          <xdr:nvSpPr>
            <xdr:cNvPr id="56352" name="Control 32" hidden="1">
              <a:extLst>
                <a:ext uri="{63B3BB69-23CF-44E3-9099-C40C66FF867C}">
                  <a14:compatExt spid="_x0000_s56352"/>
                </a:ext>
                <a:ext uri="{FF2B5EF4-FFF2-40B4-BE49-F238E27FC236}">
                  <a16:creationId xmlns:a16="http://schemas.microsoft.com/office/drawing/2014/main" id="{00000000-0008-0000-0B00-000020D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140</xdr:row>
          <xdr:rowOff>0</xdr:rowOff>
        </xdr:from>
        <xdr:to>
          <xdr:col>28</xdr:col>
          <xdr:colOff>279400</xdr:colOff>
          <xdr:row>140</xdr:row>
          <xdr:rowOff>228600</xdr:rowOff>
        </xdr:to>
        <xdr:sp macro="" textlink="">
          <xdr:nvSpPr>
            <xdr:cNvPr id="56353" name="Control 33" hidden="1">
              <a:extLst>
                <a:ext uri="{63B3BB69-23CF-44E3-9099-C40C66FF867C}">
                  <a14:compatExt spid="_x0000_s56353"/>
                </a:ext>
                <a:ext uri="{FF2B5EF4-FFF2-40B4-BE49-F238E27FC236}">
                  <a16:creationId xmlns:a16="http://schemas.microsoft.com/office/drawing/2014/main" id="{00000000-0008-0000-0B00-000021D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140</xdr:row>
          <xdr:rowOff>0</xdr:rowOff>
        </xdr:from>
        <xdr:to>
          <xdr:col>28</xdr:col>
          <xdr:colOff>279400</xdr:colOff>
          <xdr:row>140</xdr:row>
          <xdr:rowOff>228600</xdr:rowOff>
        </xdr:to>
        <xdr:sp macro="" textlink="">
          <xdr:nvSpPr>
            <xdr:cNvPr id="56354" name="Control 34" hidden="1">
              <a:extLst>
                <a:ext uri="{63B3BB69-23CF-44E3-9099-C40C66FF867C}">
                  <a14:compatExt spid="_x0000_s56354"/>
                </a:ext>
                <a:ext uri="{FF2B5EF4-FFF2-40B4-BE49-F238E27FC236}">
                  <a16:creationId xmlns:a16="http://schemas.microsoft.com/office/drawing/2014/main" id="{00000000-0008-0000-0B00-000022D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2.vml"/><Relationship Id="rId7" Type="http://schemas.openxmlformats.org/officeDocument/2006/relationships/image" Target="../media/image2.emf"/><Relationship Id="rId12" Type="http://schemas.openxmlformats.org/officeDocument/2006/relationships/comments" Target="../comments12.xml"/><Relationship Id="rId2" Type="http://schemas.openxmlformats.org/officeDocument/2006/relationships/drawing" Target="../drawings/drawing1.xml"/><Relationship Id="rId1" Type="http://schemas.openxmlformats.org/officeDocument/2006/relationships/printerSettings" Target="../printerSettings/printerSettings19.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157"/>
  <sheetViews>
    <sheetView zoomScaleNormal="100" zoomScaleSheetLayoutView="100" zoomScalePageLayoutView="70" workbookViewId="0">
      <selection activeCell="B113" sqref="B113:H113"/>
    </sheetView>
  </sheetViews>
  <sheetFormatPr defaultColWidth="9.08984375" defaultRowHeight="14"/>
  <cols>
    <col min="1" max="4" width="9.08984375" style="1"/>
    <col min="5" max="5" width="9.54296875" style="1" customWidth="1"/>
    <col min="6" max="6" width="10.1796875" style="1" customWidth="1"/>
    <col min="7" max="7" width="11.453125" style="1" customWidth="1"/>
    <col min="8" max="8" width="16.08984375" style="1" customWidth="1"/>
    <col min="9" max="10" width="0" style="1" hidden="1" customWidth="1"/>
    <col min="11" max="11" width="26.6328125" style="1" hidden="1" customWidth="1"/>
    <col min="12" max="12" width="29.08984375" style="1" hidden="1" customWidth="1"/>
    <col min="13" max="13" width="0" style="1" hidden="1" customWidth="1"/>
    <col min="14" max="16" width="9.08984375" style="1"/>
    <col min="17" max="17" width="4" style="1" customWidth="1"/>
    <col min="18" max="16384" width="9.08984375" style="1"/>
  </cols>
  <sheetData>
    <row r="1" spans="1:12" ht="29.4" customHeight="1"/>
    <row r="2" spans="1:12">
      <c r="L2" s="2"/>
    </row>
    <row r="4" spans="1:12">
      <c r="L4" s="3"/>
    </row>
    <row r="6" spans="1:12">
      <c r="J6" s="1" t="s">
        <v>906</v>
      </c>
    </row>
    <row r="11" spans="1:12" ht="33" customHeight="1">
      <c r="A11" s="396" t="str">
        <f>CONCATENATE(Info!H6," ",Info!B4)</f>
        <v>SIA Tukuma siltums</v>
      </c>
      <c r="B11" s="396"/>
      <c r="C11" s="396"/>
      <c r="D11" s="396"/>
      <c r="E11" s="396"/>
      <c r="F11" s="396"/>
      <c r="G11" s="396"/>
      <c r="H11" s="396"/>
      <c r="I11" s="396"/>
    </row>
    <row r="12" spans="1:12" ht="25.5" customHeight="1">
      <c r="A12" s="399" t="str">
        <f>CONCATENATE("Vienotais reģistrācijas numurs: ",Info!B10)</f>
        <v>Vienotais reģistrācijas numurs: 49203001267,</v>
      </c>
      <c r="B12" s="399"/>
      <c r="C12" s="399"/>
      <c r="D12" s="399"/>
      <c r="E12" s="399"/>
      <c r="F12" s="399"/>
      <c r="G12" s="399"/>
      <c r="H12" s="399"/>
      <c r="I12" s="399"/>
    </row>
    <row r="13" spans="1:12" ht="25.5" customHeight="1">
      <c r="A13" s="399" t="str">
        <f>CONCATENATE("Juridiskā adrese: ",Info!B8)</f>
        <v>Juridiskā adrese: Asteru iela 6, Tukums,Tukuma novads, LV-3101</v>
      </c>
      <c r="B13" s="399"/>
      <c r="C13" s="399"/>
      <c r="D13" s="399"/>
      <c r="E13" s="399"/>
      <c r="F13" s="399"/>
      <c r="G13" s="399"/>
      <c r="H13" s="399"/>
      <c r="I13" s="399"/>
    </row>
    <row r="14" spans="1:12" ht="15" customHeight="1">
      <c r="A14" s="103"/>
      <c r="B14" s="103"/>
      <c r="C14" s="103"/>
      <c r="D14" s="103"/>
      <c r="E14" s="103"/>
      <c r="F14" s="103"/>
      <c r="G14" s="103"/>
      <c r="H14" s="103"/>
      <c r="I14" s="103"/>
    </row>
    <row r="15" spans="1:12" ht="25.5" customHeight="1">
      <c r="A15" s="102"/>
      <c r="B15" s="397"/>
      <c r="C15" s="398"/>
      <c r="D15" s="398"/>
      <c r="E15" s="398"/>
      <c r="F15" s="398"/>
      <c r="G15" s="398"/>
      <c r="H15" s="398"/>
      <c r="I15" s="102"/>
    </row>
    <row r="16" spans="1:12" ht="15" customHeight="1">
      <c r="A16" s="103"/>
      <c r="B16" s="103"/>
      <c r="C16" s="103"/>
      <c r="D16" s="103"/>
      <c r="E16" s="103"/>
      <c r="F16" s="103"/>
      <c r="G16" s="103"/>
      <c r="H16" s="103"/>
      <c r="I16" s="103"/>
    </row>
    <row r="17" spans="1:9" ht="15" customHeight="1"/>
    <row r="18" spans="1:9" ht="31.5" customHeight="1">
      <c r="A18" s="400" t="str">
        <f>CONCATENATE(Info!J5,".gada pārskats")</f>
        <v>2024.gada pārskats</v>
      </c>
      <c r="B18" s="400"/>
      <c r="C18" s="400"/>
      <c r="D18" s="400"/>
      <c r="E18" s="400"/>
      <c r="F18" s="400"/>
      <c r="G18" s="400"/>
      <c r="H18" s="400"/>
      <c r="I18" s="400"/>
    </row>
    <row r="19" spans="1:9" ht="30" customHeight="1">
      <c r="A19" s="393" t="s">
        <v>601</v>
      </c>
      <c r="B19" s="393"/>
      <c r="C19" s="393"/>
      <c r="D19" s="393"/>
      <c r="E19" s="393"/>
      <c r="F19" s="393"/>
      <c r="G19" s="393"/>
      <c r="H19" s="393"/>
      <c r="I19" s="393"/>
    </row>
    <row r="21" spans="1:9">
      <c r="B21" s="394" t="s">
        <v>602</v>
      </c>
      <c r="C21" s="394"/>
      <c r="D21" s="394"/>
      <c r="E21" s="394"/>
      <c r="F21" s="394"/>
      <c r="G21" s="394"/>
      <c r="H21" s="394"/>
    </row>
    <row r="42" spans="1:9" ht="15.5">
      <c r="A42" s="395" t="str">
        <f>CONCATENATE(Info!J6,", ",Info!J5+1)</f>
        <v>Tukumā, 2025</v>
      </c>
      <c r="B42" s="395"/>
      <c r="C42" s="395"/>
      <c r="D42" s="395"/>
      <c r="E42" s="395"/>
      <c r="F42" s="395"/>
      <c r="G42" s="395"/>
      <c r="H42" s="395"/>
      <c r="I42" s="395"/>
    </row>
    <row r="49" spans="4:5">
      <c r="D49" s="1">
        <v>111793</v>
      </c>
    </row>
    <row r="54" spans="4:5" ht="14.75" customHeight="1"/>
    <row r="55" spans="4:5" ht="24" customHeight="1"/>
    <row r="61" spans="4:5">
      <c r="D61" s="1">
        <v>1327995</v>
      </c>
    </row>
    <row r="63" spans="4:5">
      <c r="D63" s="1">
        <f>D20+D26+D43+D61</f>
        <v>1327995</v>
      </c>
    </row>
    <row r="64" spans="4:5">
      <c r="E64" s="1" t="str">
        <f>IF($E$63&lt;&gt;Aktīvs!$E$81,CONCATENATE("Aktīvs nesakrīt ar Pasīvu par ",$E$63-Aktīvs!$E$81," EUR"),"")</f>
        <v>Aktīvs nesakrīt ar Pasīvu par -6191153 EUR</v>
      </c>
    </row>
    <row r="68" spans="4:4">
      <c r="D68" s="1">
        <v>824592</v>
      </c>
    </row>
    <row r="77" spans="4:4" ht="63.9" customHeight="1"/>
    <row r="79" spans="4:4">
      <c r="D79" s="1">
        <f>D57+D68+D75+D77</f>
        <v>824592</v>
      </c>
    </row>
    <row r="81" spans="4:4">
      <c r="D81" s="1">
        <f>D79+D45</f>
        <v>824592</v>
      </c>
    </row>
    <row r="157" ht="123" customHeight="1"/>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8">
    <mergeCell ref="A19:I19"/>
    <mergeCell ref="B21:H21"/>
    <mergeCell ref="A42:I42"/>
    <mergeCell ref="A11:I11"/>
    <mergeCell ref="B15:H15"/>
    <mergeCell ref="A12:I12"/>
    <mergeCell ref="A13:I13"/>
    <mergeCell ref="A18:I18"/>
  </mergeCells>
  <printOptions horizontalCentered="1"/>
  <pageMargins left="0.23622047244094491" right="0.23622047244094491" top="0.97008928571428577" bottom="0.74803149606299213" header="0.31496062992125984" footer="0.31496062992125984"/>
  <pageSetup paperSize="9" scale="82" firstPageNumber="7" orientation="portrait" blackAndWhite="1" r:id="rId2"/>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366"/>
  <sheetViews>
    <sheetView showWhiteSpace="0" view="pageBreakPreview" topLeftCell="A350" zoomScaleNormal="100" zoomScaleSheetLayoutView="100" zoomScalePageLayoutView="70" workbookViewId="0">
      <selection activeCell="N335" sqref="N335"/>
    </sheetView>
  </sheetViews>
  <sheetFormatPr defaultColWidth="9.08984375" defaultRowHeight="15" customHeight="1" outlineLevelRow="1" outlineLevelCol="1"/>
  <cols>
    <col min="1" max="1" width="5.36328125" style="1" customWidth="1"/>
    <col min="2" max="2" width="10.6328125" style="1" customWidth="1"/>
    <col min="3" max="4" width="11" style="1" customWidth="1"/>
    <col min="5" max="5" width="7.08984375" style="1" customWidth="1"/>
    <col min="6" max="6" width="8.08984375" style="1" customWidth="1"/>
    <col min="7" max="7" width="4.54296875" style="1" customWidth="1"/>
    <col min="8" max="8" width="13.81640625" style="1" customWidth="1"/>
    <col min="9" max="9" width="11.6328125" style="68" hidden="1" customWidth="1"/>
    <col min="10" max="10" width="1.453125" style="1" hidden="1" customWidth="1" outlineLevel="1"/>
    <col min="11" max="11" width="2.453125" style="1" customWidth="1" collapsed="1"/>
    <col min="12" max="12" width="2.453125" style="1" customWidth="1"/>
    <col min="13" max="13" width="0.81640625" style="1" customWidth="1"/>
    <col min="14" max="15" width="9.08984375" style="1" customWidth="1"/>
    <col min="16" max="16" width="9.08984375" style="1"/>
    <col min="17" max="17" width="4" style="1" customWidth="1"/>
    <col min="18" max="16384" width="9.08984375" style="1"/>
  </cols>
  <sheetData>
    <row r="1" spans="1:10" ht="29.25" customHeight="1">
      <c r="A1" s="145">
        <f>P_korekcijas!A1</f>
        <v>2</v>
      </c>
      <c r="B1" s="192" t="s">
        <v>249</v>
      </c>
      <c r="C1" s="58"/>
      <c r="D1" s="58"/>
      <c r="E1" s="58"/>
      <c r="F1" s="58"/>
      <c r="G1" s="58"/>
      <c r="H1" s="58"/>
      <c r="I1" s="447"/>
    </row>
    <row r="2" spans="1:10" ht="8.4" customHeight="1">
      <c r="I2" s="447"/>
    </row>
    <row r="3" spans="1:10" ht="15" customHeight="1">
      <c r="A3" s="241">
        <f>A1+0.1</f>
        <v>2.1</v>
      </c>
      <c r="B3" s="463" t="s">
        <v>250</v>
      </c>
      <c r="C3" s="463"/>
      <c r="D3" s="463"/>
      <c r="E3" s="463"/>
      <c r="F3" s="463"/>
      <c r="G3" s="463"/>
      <c r="H3" s="463"/>
      <c r="I3" s="249"/>
      <c r="J3" s="1" t="s">
        <v>251</v>
      </c>
    </row>
    <row r="4" spans="1:10" ht="15" hidden="1" customHeight="1">
      <c r="A4" s="224"/>
      <c r="B4" s="224"/>
      <c r="C4" s="224"/>
      <c r="D4" s="224"/>
      <c r="E4" s="224"/>
      <c r="F4" s="224"/>
      <c r="G4" s="224"/>
      <c r="H4" s="224"/>
      <c r="I4" s="228"/>
    </row>
    <row r="5" spans="1:10" ht="15" hidden="1" customHeight="1">
      <c r="A5" s="224"/>
      <c r="B5" s="181" t="s">
        <v>253</v>
      </c>
      <c r="C5" s="224"/>
      <c r="D5" s="224"/>
      <c r="E5" s="224"/>
      <c r="F5" s="224"/>
      <c r="G5" s="224"/>
      <c r="H5" s="224"/>
      <c r="I5" s="250"/>
    </row>
    <row r="6" spans="1:10" ht="15" hidden="1" customHeight="1">
      <c r="A6" s="224"/>
      <c r="B6" s="181"/>
      <c r="C6" s="224"/>
      <c r="D6" s="224"/>
      <c r="E6" s="224"/>
      <c r="F6" s="224"/>
      <c r="G6" s="224"/>
      <c r="H6" s="188" t="s">
        <v>329</v>
      </c>
      <c r="I6" s="228"/>
    </row>
    <row r="7" spans="1:10" ht="15" hidden="1" customHeight="1">
      <c r="A7" s="224"/>
      <c r="B7" s="178" t="str">
        <f>Aktīvs!B7</f>
        <v>Attīstības izmaksas</v>
      </c>
      <c r="C7" s="224"/>
      <c r="D7" s="224"/>
      <c r="E7" s="224"/>
      <c r="F7" s="224"/>
      <c r="G7" s="224"/>
      <c r="H7" s="244" t="str">
        <f>Info!$J$8</f>
        <v>EUR</v>
      </c>
      <c r="I7" s="228"/>
      <c r="J7" s="1" t="s">
        <v>256</v>
      </c>
    </row>
    <row r="8" spans="1:10" ht="15" hidden="1" customHeight="1">
      <c r="A8" s="224"/>
      <c r="B8" s="426" t="s">
        <v>878</v>
      </c>
      <c r="C8" s="426"/>
      <c r="D8" s="426"/>
      <c r="E8" s="426"/>
      <c r="F8" s="426"/>
      <c r="G8" s="426"/>
      <c r="H8" s="224"/>
      <c r="I8" s="228"/>
    </row>
    <row r="9" spans="1:10" ht="15" hidden="1" customHeight="1">
      <c r="A9" s="224"/>
      <c r="B9" s="500" t="s">
        <v>409</v>
      </c>
      <c r="C9" s="500"/>
      <c r="D9" s="500"/>
      <c r="E9" s="500"/>
      <c r="F9" s="500"/>
      <c r="G9" s="500"/>
      <c r="H9" s="187"/>
      <c r="I9" s="228"/>
    </row>
    <row r="10" spans="1:10" ht="15" hidden="1" customHeight="1">
      <c r="A10" s="224"/>
      <c r="B10" s="500" t="s">
        <v>410</v>
      </c>
      <c r="C10" s="500"/>
      <c r="D10" s="500"/>
      <c r="E10" s="500"/>
      <c r="F10" s="500"/>
      <c r="G10" s="500"/>
      <c r="H10" s="251">
        <f>H9+H11+H12+H13</f>
        <v>0</v>
      </c>
      <c r="I10" s="228"/>
    </row>
    <row r="11" spans="1:10" ht="30" hidden="1" customHeight="1">
      <c r="B11" s="484" t="s">
        <v>533</v>
      </c>
      <c r="C11" s="484"/>
      <c r="D11" s="484"/>
      <c r="E11" s="484"/>
      <c r="F11" s="484"/>
      <c r="G11" s="484"/>
      <c r="H11" s="23"/>
    </row>
    <row r="12" spans="1:10" ht="15" hidden="1" customHeight="1">
      <c r="B12" s="485" t="s">
        <v>252</v>
      </c>
      <c r="C12" s="485"/>
      <c r="D12" s="485"/>
      <c r="E12" s="485"/>
      <c r="F12" s="485"/>
      <c r="G12" s="485"/>
      <c r="H12" s="23"/>
    </row>
    <row r="13" spans="1:10" ht="15" hidden="1" customHeight="1">
      <c r="B13" s="485" t="s">
        <v>534</v>
      </c>
      <c r="C13" s="485"/>
      <c r="D13" s="485"/>
      <c r="E13" s="485"/>
      <c r="F13" s="485"/>
      <c r="G13" s="485"/>
      <c r="H13" s="23"/>
    </row>
    <row r="14" spans="1:10" ht="15" hidden="1" customHeight="1"/>
    <row r="15" spans="1:10" ht="15" hidden="1" customHeight="1">
      <c r="B15" s="485" t="s">
        <v>594</v>
      </c>
      <c r="C15" s="485"/>
      <c r="D15" s="485"/>
      <c r="E15" s="485"/>
      <c r="F15" s="485"/>
      <c r="G15" s="485"/>
      <c r="H15" s="24"/>
    </row>
    <row r="16" spans="1:10" ht="40.25" hidden="1" customHeight="1">
      <c r="B16" s="485" t="s">
        <v>409</v>
      </c>
      <c r="C16" s="485"/>
      <c r="D16" s="485"/>
      <c r="E16" s="485"/>
      <c r="F16" s="485"/>
      <c r="G16" s="485"/>
      <c r="H16" s="23"/>
    </row>
    <row r="17" spans="2:8" ht="15" hidden="1" customHeight="1">
      <c r="B17" s="485" t="s">
        <v>410</v>
      </c>
      <c r="C17" s="485"/>
      <c r="D17" s="485"/>
      <c r="E17" s="485"/>
      <c r="F17" s="485"/>
      <c r="G17" s="485"/>
      <c r="H17" s="24">
        <f>H16+H18+H19</f>
        <v>0</v>
      </c>
    </row>
    <row r="18" spans="2:8" ht="15" hidden="1" customHeight="1">
      <c r="B18" s="409" t="s">
        <v>535</v>
      </c>
      <c r="C18" s="409"/>
      <c r="D18" s="409"/>
      <c r="E18" s="409"/>
      <c r="F18" s="409"/>
      <c r="G18" s="409"/>
      <c r="H18" s="23"/>
    </row>
    <row r="19" spans="2:8" ht="30" hidden="1" customHeight="1">
      <c r="B19" s="484" t="s">
        <v>536</v>
      </c>
      <c r="C19" s="484"/>
      <c r="D19" s="484"/>
      <c r="E19" s="484"/>
      <c r="F19" s="484"/>
      <c r="G19" s="484"/>
      <c r="H19" s="23"/>
    </row>
    <row r="20" spans="2:8" ht="15" hidden="1" customHeight="1">
      <c r="B20" s="68"/>
      <c r="C20" s="68"/>
      <c r="D20" s="68"/>
      <c r="E20" s="68"/>
      <c r="F20" s="68"/>
      <c r="G20" s="68"/>
    </row>
    <row r="21" spans="2:8" ht="30" hidden="1" customHeight="1" outlineLevel="1">
      <c r="B21" s="484" t="s">
        <v>537</v>
      </c>
      <c r="C21" s="484"/>
      <c r="D21" s="484"/>
      <c r="E21" s="484"/>
      <c r="F21" s="484"/>
      <c r="G21" s="484"/>
      <c r="H21" s="23"/>
    </row>
    <row r="22" spans="2:8" ht="15" hidden="1" customHeight="1" outlineLevel="1">
      <c r="B22" s="81"/>
      <c r="C22" s="81"/>
      <c r="D22" s="81"/>
      <c r="E22" s="81"/>
      <c r="F22" s="81"/>
      <c r="G22" s="81"/>
      <c r="H22" s="81"/>
    </row>
    <row r="23" spans="2:8" ht="15" hidden="1" customHeight="1" collapsed="1">
      <c r="B23" s="70" t="s">
        <v>438</v>
      </c>
      <c r="C23" s="70"/>
      <c r="D23" s="70"/>
      <c r="E23" s="70"/>
      <c r="F23" s="70"/>
      <c r="G23" s="70"/>
      <c r="H23" s="207" t="str">
        <f>IF($H$24&lt;&gt;Aktīvs!$E$7,CONCATENATE("Atlikusī vērtība pārskata gada sākumā nesakrīt ar bilanci par ",$H$24-Aktīvs!$E$7," EUR"),"")</f>
        <v/>
      </c>
    </row>
    <row r="24" spans="2:8" ht="15" hidden="1" customHeight="1">
      <c r="B24" s="485" t="s">
        <v>409</v>
      </c>
      <c r="C24" s="485"/>
      <c r="D24" s="485"/>
      <c r="E24" s="485"/>
      <c r="F24" s="485"/>
      <c r="G24" s="485"/>
      <c r="H24" s="24">
        <f>H9-H16</f>
        <v>0</v>
      </c>
    </row>
    <row r="25" spans="2:8" ht="15" hidden="1" customHeight="1">
      <c r="B25" s="485" t="s">
        <v>410</v>
      </c>
      <c r="C25" s="485"/>
      <c r="D25" s="485"/>
      <c r="E25" s="485"/>
      <c r="F25" s="485"/>
      <c r="G25" s="485"/>
      <c r="H25" s="24">
        <f>H10-H17</f>
        <v>0</v>
      </c>
    </row>
    <row r="26" spans="2:8" ht="15" hidden="1" customHeight="1">
      <c r="B26" s="81"/>
      <c r="C26" s="81"/>
      <c r="D26" s="81"/>
      <c r="E26" s="81"/>
      <c r="F26" s="81"/>
      <c r="G26" s="81"/>
      <c r="H26" s="207" t="str">
        <f>IF($H$25&lt;&gt;Aktīvs!$D$7,CONCATENATE("Atlikusī vērtība pārskata gada beigās nesakrīt ar bilanci par ",$H$25-Aktīvs!$D$7," EUR"),"")</f>
        <v/>
      </c>
    </row>
    <row r="27" spans="2:8" ht="15" hidden="1" customHeight="1">
      <c r="H27" s="206" t="s">
        <v>329</v>
      </c>
    </row>
    <row r="28" spans="2:8" ht="15" hidden="1" customHeight="1">
      <c r="B28" s="43" t="str">
        <f>Aktīvs!B8</f>
        <v>Koncesijas, patenti, licences, preču zīmes un tamlīdzīgas tiesības</v>
      </c>
      <c r="H28" s="148" t="str">
        <f>Info!$J$8</f>
        <v>EUR</v>
      </c>
    </row>
    <row r="29" spans="2:8" ht="15" hidden="1" customHeight="1">
      <c r="B29" s="409" t="s">
        <v>878</v>
      </c>
      <c r="C29" s="409"/>
      <c r="D29" s="409"/>
      <c r="E29" s="409"/>
      <c r="F29" s="409"/>
      <c r="G29" s="409"/>
    </row>
    <row r="30" spans="2:8" ht="15" hidden="1" customHeight="1">
      <c r="B30" s="485" t="s">
        <v>409</v>
      </c>
      <c r="C30" s="485"/>
      <c r="D30" s="485"/>
      <c r="E30" s="485"/>
      <c r="F30" s="485"/>
      <c r="G30" s="485"/>
      <c r="H30" s="23"/>
    </row>
    <row r="31" spans="2:8" ht="15" hidden="1" customHeight="1">
      <c r="B31" s="485" t="s">
        <v>410</v>
      </c>
      <c r="C31" s="485"/>
      <c r="D31" s="485"/>
      <c r="E31" s="485"/>
      <c r="F31" s="485"/>
      <c r="G31" s="485"/>
      <c r="H31" s="24">
        <f>H30+H32+H33+H34</f>
        <v>0</v>
      </c>
    </row>
    <row r="32" spans="2:8" ht="30" hidden="1" customHeight="1">
      <c r="B32" s="484" t="s">
        <v>533</v>
      </c>
      <c r="C32" s="484"/>
      <c r="D32" s="484"/>
      <c r="E32" s="484"/>
      <c r="F32" s="484"/>
      <c r="G32" s="484"/>
      <c r="H32" s="23"/>
    </row>
    <row r="33" spans="2:8" ht="15" hidden="1" customHeight="1">
      <c r="B33" s="485" t="s">
        <v>252</v>
      </c>
      <c r="C33" s="485"/>
      <c r="D33" s="485"/>
      <c r="E33" s="485"/>
      <c r="F33" s="485"/>
      <c r="G33" s="485"/>
      <c r="H33" s="23"/>
    </row>
    <row r="34" spans="2:8" ht="15" hidden="1" customHeight="1">
      <c r="B34" s="485" t="s">
        <v>534</v>
      </c>
      <c r="C34" s="485"/>
      <c r="D34" s="485"/>
      <c r="E34" s="485"/>
      <c r="F34" s="485"/>
      <c r="G34" s="485"/>
      <c r="H34" s="23"/>
    </row>
    <row r="35" spans="2:8" ht="97.75" hidden="1" customHeight="1">
      <c r="H35" s="24"/>
    </row>
    <row r="36" spans="2:8" ht="39.65" hidden="1" customHeight="1">
      <c r="B36" s="485" t="s">
        <v>594</v>
      </c>
      <c r="C36" s="485"/>
      <c r="D36" s="485"/>
      <c r="E36" s="485"/>
      <c r="F36" s="485"/>
      <c r="G36" s="485"/>
      <c r="H36" s="24"/>
    </row>
    <row r="37" spans="2:8" ht="15" hidden="1" customHeight="1">
      <c r="B37" s="485" t="s">
        <v>409</v>
      </c>
      <c r="C37" s="485"/>
      <c r="D37" s="485"/>
      <c r="E37" s="485"/>
      <c r="F37" s="485"/>
      <c r="G37" s="485"/>
      <c r="H37" s="23"/>
    </row>
    <row r="38" spans="2:8" ht="15" hidden="1" customHeight="1">
      <c r="B38" s="485" t="s">
        <v>410</v>
      </c>
      <c r="C38" s="485"/>
      <c r="D38" s="485"/>
      <c r="E38" s="485"/>
      <c r="F38" s="485"/>
      <c r="G38" s="485"/>
      <c r="H38" s="24">
        <f>H37+H39+H40</f>
        <v>0</v>
      </c>
    </row>
    <row r="39" spans="2:8" ht="15" hidden="1" customHeight="1">
      <c r="B39" s="409" t="s">
        <v>535</v>
      </c>
      <c r="C39" s="409"/>
      <c r="D39" s="409"/>
      <c r="E39" s="409"/>
      <c r="F39" s="409"/>
      <c r="G39" s="409"/>
      <c r="H39" s="23"/>
    </row>
    <row r="40" spans="2:8" ht="30" hidden="1" customHeight="1">
      <c r="B40" s="484" t="s">
        <v>536</v>
      </c>
      <c r="C40" s="484"/>
      <c r="D40" s="484"/>
      <c r="E40" s="484"/>
      <c r="F40" s="484"/>
      <c r="G40" s="484"/>
      <c r="H40" s="23"/>
    </row>
    <row r="41" spans="2:8" ht="15" hidden="1" customHeight="1">
      <c r="B41" s="68"/>
      <c r="C41" s="68"/>
      <c r="D41" s="68"/>
      <c r="E41" s="68"/>
      <c r="F41" s="68"/>
      <c r="G41" s="68"/>
    </row>
    <row r="42" spans="2:8" ht="30" hidden="1" customHeight="1" outlineLevel="1">
      <c r="B42" s="484" t="s">
        <v>537</v>
      </c>
      <c r="C42" s="484"/>
      <c r="D42" s="484"/>
      <c r="E42" s="484"/>
      <c r="F42" s="484"/>
      <c r="G42" s="484"/>
      <c r="H42" s="23"/>
    </row>
    <row r="43" spans="2:8" ht="15" hidden="1" customHeight="1" outlineLevel="1">
      <c r="B43" s="81"/>
      <c r="C43" s="81"/>
      <c r="D43" s="81"/>
      <c r="E43" s="81"/>
      <c r="F43" s="81"/>
      <c r="G43" s="81"/>
      <c r="H43" s="81"/>
    </row>
    <row r="44" spans="2:8" ht="15" hidden="1" customHeight="1" collapsed="1">
      <c r="B44" s="70" t="s">
        <v>438</v>
      </c>
      <c r="C44" s="70"/>
      <c r="D44" s="70"/>
      <c r="E44" s="70"/>
      <c r="F44" s="70"/>
      <c r="G44" s="70"/>
      <c r="H44" s="207" t="str">
        <f>IF($H$45&lt;&gt;Aktīvs!$E$8,CONCATENATE("Atlikusī vērtība pārskata gada sākumā nesakrīt ar bilanci par ",$H$45-Aktīvs!$E$8," EUR"),"")</f>
        <v/>
      </c>
    </row>
    <row r="45" spans="2:8" ht="15" hidden="1" customHeight="1">
      <c r="B45" s="485" t="s">
        <v>409</v>
      </c>
      <c r="C45" s="485"/>
      <c r="D45" s="485"/>
      <c r="E45" s="485"/>
      <c r="F45" s="485"/>
      <c r="G45" s="485"/>
      <c r="H45" s="24">
        <f>H30-H37</f>
        <v>0</v>
      </c>
    </row>
    <row r="46" spans="2:8" ht="15" hidden="1" customHeight="1">
      <c r="B46" s="485" t="s">
        <v>410</v>
      </c>
      <c r="C46" s="485"/>
      <c r="D46" s="485"/>
      <c r="E46" s="485"/>
      <c r="F46" s="485"/>
      <c r="G46" s="485"/>
      <c r="H46" s="24">
        <f>H31-H38</f>
        <v>0</v>
      </c>
    </row>
    <row r="47" spans="2:8" ht="15" hidden="1" customHeight="1">
      <c r="B47" s="81"/>
      <c r="C47" s="81"/>
      <c r="D47" s="81"/>
      <c r="E47" s="81"/>
      <c r="F47" s="81"/>
      <c r="G47" s="81"/>
      <c r="H47" s="207" t="str">
        <f>IF($H$46&lt;&gt;Aktīvs!$D$8,CONCATENATE("Atlikusī vērtība pārskata gada beigās nesakrīt ar bilanci par ",$H$46-Aktīvs!$D$8," EUR"),"")</f>
        <v/>
      </c>
    </row>
    <row r="48" spans="2:8" ht="15" hidden="1" customHeight="1">
      <c r="H48" s="206" t="s">
        <v>329</v>
      </c>
    </row>
    <row r="49" spans="2:8" ht="15" hidden="1" customHeight="1">
      <c r="B49" s="43" t="str">
        <f>Aktīvs!B9</f>
        <v>Citi nemateriālie ieguldījumi</v>
      </c>
      <c r="H49" s="148" t="str">
        <f>Info!$J$8</f>
        <v>EUR</v>
      </c>
    </row>
    <row r="50" spans="2:8" ht="15" hidden="1" customHeight="1">
      <c r="B50" s="409" t="s">
        <v>878</v>
      </c>
      <c r="C50" s="409"/>
      <c r="D50" s="409"/>
      <c r="E50" s="409"/>
      <c r="F50" s="409"/>
      <c r="G50" s="409"/>
    </row>
    <row r="51" spans="2:8" ht="15" hidden="1" customHeight="1">
      <c r="B51" s="485" t="s">
        <v>409</v>
      </c>
      <c r="C51" s="485"/>
      <c r="D51" s="485"/>
      <c r="E51" s="485"/>
      <c r="F51" s="485"/>
      <c r="G51" s="485"/>
      <c r="H51" s="23"/>
    </row>
    <row r="52" spans="2:8" ht="15" hidden="1" customHeight="1">
      <c r="B52" s="485" t="s">
        <v>410</v>
      </c>
      <c r="C52" s="485"/>
      <c r="D52" s="485"/>
      <c r="E52" s="485"/>
      <c r="F52" s="485"/>
      <c r="G52" s="485"/>
      <c r="H52" s="24">
        <f>H51+H53+H54+H55</f>
        <v>0</v>
      </c>
    </row>
    <row r="53" spans="2:8" ht="30" hidden="1" customHeight="1">
      <c r="B53" s="484" t="s">
        <v>533</v>
      </c>
      <c r="C53" s="484"/>
      <c r="D53" s="484"/>
      <c r="E53" s="484"/>
      <c r="F53" s="484"/>
      <c r="G53" s="484"/>
      <c r="H53" s="23"/>
    </row>
    <row r="54" spans="2:8" ht="14.75" hidden="1" customHeight="1">
      <c r="B54" s="485" t="s">
        <v>252</v>
      </c>
      <c r="C54" s="485"/>
      <c r="D54" s="485"/>
      <c r="E54" s="485"/>
      <c r="F54" s="485"/>
      <c r="G54" s="485"/>
      <c r="H54" s="23"/>
    </row>
    <row r="55" spans="2:8" ht="24" hidden="1" customHeight="1">
      <c r="B55" s="485" t="s">
        <v>534</v>
      </c>
      <c r="C55" s="485"/>
      <c r="D55" s="485"/>
      <c r="E55" s="485"/>
      <c r="F55" s="485"/>
      <c r="G55" s="485"/>
      <c r="H55" s="23"/>
    </row>
    <row r="56" spans="2:8" ht="15" hidden="1" customHeight="1"/>
    <row r="57" spans="2:8" ht="15" hidden="1" customHeight="1">
      <c r="B57" s="485" t="s">
        <v>594</v>
      </c>
      <c r="C57" s="485"/>
      <c r="D57" s="485"/>
      <c r="E57" s="485"/>
      <c r="F57" s="485"/>
      <c r="G57" s="485"/>
      <c r="H57" s="24"/>
    </row>
    <row r="58" spans="2:8" ht="15" hidden="1" customHeight="1">
      <c r="B58" s="485" t="s">
        <v>409</v>
      </c>
      <c r="C58" s="485"/>
      <c r="D58" s="485"/>
      <c r="E58" s="485"/>
      <c r="F58" s="485"/>
      <c r="G58" s="485"/>
      <c r="H58" s="23"/>
    </row>
    <row r="59" spans="2:8" ht="15" hidden="1" customHeight="1">
      <c r="B59" s="485" t="s">
        <v>410</v>
      </c>
      <c r="C59" s="485"/>
      <c r="D59" s="485"/>
      <c r="E59" s="485"/>
      <c r="F59" s="485"/>
      <c r="G59" s="485"/>
      <c r="H59" s="24">
        <f>H58+H60+H61</f>
        <v>0</v>
      </c>
    </row>
    <row r="60" spans="2:8" ht="15" hidden="1" customHeight="1">
      <c r="B60" s="409" t="s">
        <v>535</v>
      </c>
      <c r="C60" s="409"/>
      <c r="D60" s="409"/>
      <c r="E60" s="409"/>
      <c r="F60" s="409"/>
      <c r="G60" s="409"/>
      <c r="H60" s="23"/>
    </row>
    <row r="61" spans="2:8" ht="30" hidden="1" customHeight="1">
      <c r="B61" s="484" t="s">
        <v>536</v>
      </c>
      <c r="C61" s="484"/>
      <c r="D61" s="484"/>
      <c r="E61" s="484"/>
      <c r="F61" s="484"/>
      <c r="G61" s="484"/>
      <c r="H61" s="23"/>
    </row>
    <row r="62" spans="2:8" ht="66.650000000000006" hidden="1" customHeight="1">
      <c r="B62" s="68"/>
      <c r="C62" s="68"/>
      <c r="D62" s="68"/>
      <c r="E62" s="68"/>
      <c r="F62" s="68"/>
      <c r="G62" s="68"/>
    </row>
    <row r="63" spans="2:8" ht="30" hidden="1" customHeight="1" outlineLevel="1">
      <c r="B63" s="484" t="s">
        <v>537</v>
      </c>
      <c r="C63" s="484"/>
      <c r="D63" s="484"/>
      <c r="E63" s="484"/>
      <c r="F63" s="484"/>
      <c r="G63" s="484"/>
      <c r="H63" s="23"/>
    </row>
    <row r="64" spans="2:8" ht="15" hidden="1" customHeight="1" outlineLevel="1">
      <c r="B64" s="81"/>
      <c r="C64" s="81"/>
      <c r="D64" s="81"/>
      <c r="E64" s="81"/>
      <c r="F64" s="81"/>
      <c r="G64" s="81"/>
      <c r="H64" s="81"/>
    </row>
    <row r="65" spans="2:10" ht="15" hidden="1" customHeight="1" collapsed="1">
      <c r="B65" s="70" t="s">
        <v>438</v>
      </c>
      <c r="C65" s="70"/>
      <c r="D65" s="70"/>
      <c r="E65" s="70"/>
      <c r="F65" s="70"/>
      <c r="G65" s="70"/>
      <c r="H65" s="207" t="str">
        <f>IF($H$66&lt;&gt;Aktīvs!$E$9,CONCATENATE("Atlikusī vērtība pārskata gada sākumā nesakrīt ar bilanci par ",$H$66-Aktīvs!$E$9," EUR"),"")</f>
        <v/>
      </c>
    </row>
    <row r="66" spans="2:10" ht="15" hidden="1" customHeight="1">
      <c r="B66" s="485" t="s">
        <v>409</v>
      </c>
      <c r="C66" s="485"/>
      <c r="D66" s="485"/>
      <c r="E66" s="485"/>
      <c r="F66" s="485"/>
      <c r="G66" s="485"/>
      <c r="H66" s="24">
        <f>H51-H58</f>
        <v>0</v>
      </c>
    </row>
    <row r="67" spans="2:10" ht="18" hidden="1" customHeight="1">
      <c r="B67" s="485" t="s">
        <v>410</v>
      </c>
      <c r="C67" s="485"/>
      <c r="D67" s="485"/>
      <c r="E67" s="485"/>
      <c r="F67" s="485"/>
      <c r="G67" s="485"/>
      <c r="H67" s="24">
        <f>H52-H59</f>
        <v>0</v>
      </c>
    </row>
    <row r="68" spans="2:10" ht="15" hidden="1" customHeight="1">
      <c r="B68" s="81"/>
      <c r="C68" s="81"/>
      <c r="D68" s="81"/>
      <c r="E68" s="81"/>
      <c r="F68" s="81"/>
      <c r="G68" s="81"/>
      <c r="H68" s="207" t="str">
        <f>IF($H$67&lt;&gt;Aktīvs!$D$9,CONCATENATE("Atlikusī vērtība pārskata gada beigās nesakrīt ar bilanci par ",$H$67-Aktīvs!$D$9," EUR"),"")</f>
        <v/>
      </c>
    </row>
    <row r="69" spans="2:10" ht="15" hidden="1" customHeight="1" outlineLevel="1">
      <c r="B69" s="43" t="s">
        <v>220</v>
      </c>
    </row>
    <row r="70" spans="2:10" ht="10.75" hidden="1" customHeight="1" outlineLevel="1">
      <c r="B70" s="404"/>
      <c r="C70" s="404"/>
      <c r="D70" s="404"/>
      <c r="E70" s="404"/>
      <c r="F70" s="404"/>
      <c r="G70" s="404"/>
      <c r="H70" s="404"/>
    </row>
    <row r="71" spans="2:10" ht="15" hidden="1" customHeight="1" outlineLevel="1"/>
    <row r="72" spans="2:10" ht="11.4" hidden="1" customHeight="1" outlineLevel="1">
      <c r="B72" s="427" t="s">
        <v>255</v>
      </c>
      <c r="C72" s="427"/>
      <c r="D72" s="427"/>
      <c r="E72" s="427"/>
      <c r="F72" s="427"/>
      <c r="G72" s="427"/>
      <c r="H72" s="427"/>
      <c r="J72" s="1" t="s">
        <v>254</v>
      </c>
    </row>
    <row r="73" spans="2:10" ht="15" hidden="1" customHeight="1" outlineLevel="1">
      <c r="B73" s="404"/>
      <c r="C73" s="404"/>
      <c r="D73" s="404"/>
      <c r="E73" s="404"/>
      <c r="F73" s="404"/>
      <c r="G73" s="404"/>
      <c r="H73" s="404"/>
    </row>
    <row r="74" spans="2:10" ht="15" hidden="1" customHeight="1" outlineLevel="1"/>
    <row r="75" spans="2:10" ht="15" hidden="1" customHeight="1" collapsed="1">
      <c r="B75" s="42" t="s">
        <v>257</v>
      </c>
      <c r="I75" s="96"/>
    </row>
    <row r="76" spans="2:10" ht="15" hidden="1" customHeight="1">
      <c r="B76" s="42"/>
      <c r="H76" s="206" t="s">
        <v>329</v>
      </c>
    </row>
    <row r="77" spans="2:10" ht="27.9" customHeight="1">
      <c r="B77" s="43" t="str">
        <f>Aktīvs!B15</f>
        <v>Nekustamie īpašumi:</v>
      </c>
      <c r="H77" s="148" t="str">
        <f>Info!$J$8</f>
        <v>EUR</v>
      </c>
    </row>
    <row r="78" spans="2:10" ht="15" hidden="1" customHeight="1">
      <c r="B78" s="409" t="s">
        <v>878</v>
      </c>
      <c r="C78" s="409"/>
      <c r="D78" s="409"/>
      <c r="E78" s="409"/>
      <c r="F78" s="409"/>
      <c r="G78" s="409"/>
    </row>
    <row r="79" spans="2:10" ht="20.399999999999999" hidden="1" customHeight="1">
      <c r="B79" s="485" t="s">
        <v>409</v>
      </c>
      <c r="C79" s="485"/>
      <c r="D79" s="485"/>
      <c r="E79" s="485"/>
      <c r="F79" s="485"/>
      <c r="G79" s="485"/>
      <c r="H79" s="23"/>
    </row>
    <row r="80" spans="2:10" ht="9" hidden="1" customHeight="1">
      <c r="B80" s="485" t="s">
        <v>410</v>
      </c>
      <c r="C80" s="485"/>
      <c r="D80" s="485"/>
      <c r="E80" s="485"/>
      <c r="F80" s="485"/>
      <c r="G80" s="485"/>
      <c r="H80" s="24">
        <f>H79+H81+H82+H83</f>
        <v>0</v>
      </c>
    </row>
    <row r="81" spans="2:8" ht="30" hidden="1" customHeight="1">
      <c r="B81" s="484" t="s">
        <v>533</v>
      </c>
      <c r="C81" s="484"/>
      <c r="D81" s="484"/>
      <c r="E81" s="484"/>
      <c r="F81" s="484"/>
      <c r="G81" s="484"/>
      <c r="H81" s="23"/>
    </row>
    <row r="82" spans="2:8" ht="9" hidden="1" customHeight="1">
      <c r="B82" s="485" t="s">
        <v>252</v>
      </c>
      <c r="C82" s="485"/>
      <c r="D82" s="485"/>
      <c r="E82" s="485"/>
      <c r="F82" s="485"/>
      <c r="G82" s="485"/>
      <c r="H82" s="23"/>
    </row>
    <row r="83" spans="2:8" ht="15" hidden="1" customHeight="1">
      <c r="B83" s="485" t="s">
        <v>534</v>
      </c>
      <c r="C83" s="485"/>
      <c r="D83" s="485"/>
      <c r="E83" s="485"/>
      <c r="F83" s="485"/>
      <c r="G83" s="485"/>
      <c r="H83" s="23"/>
    </row>
    <row r="84" spans="2:8" ht="15" hidden="1" customHeight="1"/>
    <row r="85" spans="2:8" ht="15" hidden="1" customHeight="1">
      <c r="B85" s="485" t="s">
        <v>594</v>
      </c>
      <c r="C85" s="485"/>
      <c r="D85" s="485"/>
      <c r="E85" s="485"/>
      <c r="F85" s="485"/>
      <c r="G85" s="485"/>
      <c r="H85" s="24"/>
    </row>
    <row r="86" spans="2:8" ht="15" hidden="1" customHeight="1">
      <c r="B86" s="485" t="s">
        <v>409</v>
      </c>
      <c r="C86" s="485"/>
      <c r="D86" s="485"/>
      <c r="E86" s="485"/>
      <c r="F86" s="485"/>
      <c r="G86" s="485"/>
      <c r="H86" s="23"/>
    </row>
    <row r="87" spans="2:8" ht="22.25" hidden="1" customHeight="1">
      <c r="B87" s="485" t="s">
        <v>410</v>
      </c>
      <c r="C87" s="485"/>
      <c r="D87" s="485"/>
      <c r="E87" s="485"/>
      <c r="F87" s="485"/>
      <c r="G87" s="485"/>
      <c r="H87" s="24">
        <f>H86+H88+H89</f>
        <v>0</v>
      </c>
    </row>
    <row r="88" spans="2:8" ht="15" hidden="1" customHeight="1">
      <c r="B88" s="409" t="s">
        <v>535</v>
      </c>
      <c r="C88" s="409"/>
      <c r="D88" s="409"/>
      <c r="E88" s="409"/>
      <c r="F88" s="409"/>
      <c r="G88" s="409"/>
      <c r="H88" s="23"/>
    </row>
    <row r="89" spans="2:8" ht="40.25" hidden="1" customHeight="1">
      <c r="B89" s="484" t="s">
        <v>536</v>
      </c>
      <c r="C89" s="484"/>
      <c r="D89" s="484"/>
      <c r="E89" s="484"/>
      <c r="F89" s="484"/>
      <c r="G89" s="484"/>
      <c r="H89" s="23"/>
    </row>
    <row r="90" spans="2:8" ht="15" hidden="1" customHeight="1">
      <c r="B90" s="68"/>
      <c r="C90" s="68"/>
      <c r="D90" s="68"/>
      <c r="E90" s="68"/>
      <c r="F90" s="68"/>
      <c r="G90" s="68"/>
    </row>
    <row r="91" spans="2:8" ht="30" hidden="1" customHeight="1" outlineLevel="1">
      <c r="B91" s="484" t="s">
        <v>537</v>
      </c>
      <c r="C91" s="484"/>
      <c r="D91" s="484"/>
      <c r="E91" s="484"/>
      <c r="F91" s="484"/>
      <c r="G91" s="484"/>
      <c r="H91" s="23"/>
    </row>
    <row r="92" spans="2:8" ht="15" hidden="1" customHeight="1" collapsed="1">
      <c r="B92" s="81"/>
      <c r="C92" s="81"/>
      <c r="D92" s="81"/>
      <c r="E92" s="81"/>
      <c r="F92" s="81"/>
      <c r="G92" s="81"/>
      <c r="H92" s="81"/>
    </row>
    <row r="93" spans="2:8" ht="15" hidden="1" customHeight="1">
      <c r="B93" s="70" t="s">
        <v>438</v>
      </c>
      <c r="C93" s="70"/>
      <c r="D93" s="70"/>
      <c r="E93" s="70"/>
      <c r="F93" s="70"/>
      <c r="G93" s="70"/>
      <c r="H93" s="207" t="str">
        <f>IF($H$94&lt;&gt;Aktīvs!$E$15,CONCATENATE("Atlikusī vērtība pārskata gada sākumā nesakrīt ar bilanci par ",$H$94-Aktīvs!$E$15," EUR"),"")</f>
        <v/>
      </c>
    </row>
    <row r="94" spans="2:8" ht="15" hidden="1" customHeight="1">
      <c r="B94" s="485" t="s">
        <v>409</v>
      </c>
      <c r="C94" s="485"/>
      <c r="D94" s="485"/>
      <c r="E94" s="485"/>
      <c r="F94" s="485"/>
      <c r="G94" s="485"/>
      <c r="H94" s="24">
        <f>H79-H86</f>
        <v>0</v>
      </c>
    </row>
    <row r="95" spans="2:8" ht="15" hidden="1" customHeight="1">
      <c r="B95" s="485" t="s">
        <v>410</v>
      </c>
      <c r="C95" s="485"/>
      <c r="D95" s="485"/>
      <c r="E95" s="485"/>
      <c r="F95" s="485"/>
      <c r="G95" s="485"/>
      <c r="H95" s="24">
        <f>H80-H87</f>
        <v>0</v>
      </c>
    </row>
    <row r="96" spans="2:8" ht="15" hidden="1" customHeight="1">
      <c r="B96" s="81"/>
      <c r="C96" s="81"/>
      <c r="D96" s="81"/>
      <c r="E96" s="81"/>
      <c r="F96" s="81"/>
      <c r="G96" s="81"/>
      <c r="H96" s="24"/>
    </row>
    <row r="97" spans="2:10" ht="15" hidden="1" customHeight="1" outlineLevel="1">
      <c r="B97" s="88" t="s">
        <v>220</v>
      </c>
    </row>
    <row r="98" spans="2:10" ht="75" hidden="1" customHeight="1" outlineLevel="1">
      <c r="B98" s="505" t="s">
        <v>455</v>
      </c>
      <c r="C98" s="505"/>
      <c r="D98" s="505"/>
      <c r="E98" s="505"/>
      <c r="F98" s="505"/>
      <c r="G98" s="505"/>
      <c r="H98" s="505"/>
      <c r="J98" s="1" t="s">
        <v>431</v>
      </c>
    </row>
    <row r="99" spans="2:10" ht="15" hidden="1" customHeight="1" outlineLevel="1">
      <c r="B99" s="404"/>
      <c r="C99" s="404"/>
      <c r="D99" s="404"/>
      <c r="E99" s="404"/>
      <c r="F99" s="404"/>
      <c r="G99" s="404"/>
      <c r="H99" s="404"/>
    </row>
    <row r="100" spans="2:10" ht="15" hidden="1" customHeight="1" collapsed="1">
      <c r="B100" s="81"/>
      <c r="C100" s="81"/>
      <c r="D100" s="81"/>
      <c r="E100" s="81"/>
      <c r="F100" s="81"/>
      <c r="G100" s="81"/>
      <c r="H100" s="207" t="str">
        <f>IF($H$95&lt;&gt;Aktīvs!$D$15,CONCATENATE("Atlikusī vērtība pārskata gada beigās nesakrīt ar bilanci par ",$H$95-Aktīvs!$D$15," EUR"),"")</f>
        <v/>
      </c>
    </row>
    <row r="101" spans="2:10" ht="22.25" hidden="1" customHeight="1">
      <c r="H101" s="206" t="s">
        <v>329</v>
      </c>
    </row>
    <row r="102" spans="2:10" ht="15" hidden="1" customHeight="1">
      <c r="B102" s="43" t="str">
        <f>Aktīvs!B18</f>
        <v>Dzīvnieki un augi:</v>
      </c>
      <c r="H102" s="148" t="str">
        <f>Info!$J$8</f>
        <v>EUR</v>
      </c>
      <c r="J102" s="1" t="s">
        <v>430</v>
      </c>
    </row>
    <row r="103" spans="2:10" ht="15" hidden="1" customHeight="1">
      <c r="B103" s="409" t="s">
        <v>878</v>
      </c>
      <c r="C103" s="409"/>
      <c r="D103" s="409"/>
      <c r="E103" s="409"/>
      <c r="F103" s="409"/>
      <c r="G103" s="409"/>
    </row>
    <row r="104" spans="2:10" ht="15" hidden="1" customHeight="1">
      <c r="B104" s="485" t="s">
        <v>409</v>
      </c>
      <c r="C104" s="485"/>
      <c r="D104" s="485"/>
      <c r="E104" s="485"/>
      <c r="F104" s="485"/>
      <c r="G104" s="485"/>
      <c r="H104" s="23"/>
    </row>
    <row r="105" spans="2:10" ht="15" hidden="1" customHeight="1">
      <c r="B105" s="485" t="s">
        <v>410</v>
      </c>
      <c r="C105" s="485"/>
      <c r="D105" s="485"/>
      <c r="E105" s="485"/>
      <c r="F105" s="485"/>
      <c r="G105" s="485"/>
      <c r="H105" s="24">
        <f>H104+H106+H107+H108</f>
        <v>0</v>
      </c>
    </row>
    <row r="106" spans="2:10" ht="30" hidden="1" customHeight="1">
      <c r="B106" s="484" t="s">
        <v>533</v>
      </c>
      <c r="C106" s="484"/>
      <c r="D106" s="484"/>
      <c r="E106" s="484"/>
      <c r="F106" s="484"/>
      <c r="G106" s="484"/>
      <c r="H106" s="23"/>
    </row>
    <row r="107" spans="2:10" ht="15" hidden="1" customHeight="1">
      <c r="B107" s="485" t="s">
        <v>252</v>
      </c>
      <c r="C107" s="485"/>
      <c r="D107" s="485"/>
      <c r="E107" s="485"/>
      <c r="F107" s="485"/>
      <c r="G107" s="485"/>
      <c r="H107" s="23"/>
    </row>
    <row r="108" spans="2:10" ht="15" hidden="1" customHeight="1">
      <c r="B108" s="485" t="s">
        <v>534</v>
      </c>
      <c r="C108" s="485"/>
      <c r="D108" s="485"/>
      <c r="E108" s="485"/>
      <c r="F108" s="485"/>
      <c r="G108" s="485"/>
      <c r="H108" s="23"/>
    </row>
    <row r="109" spans="2:10" ht="15" hidden="1" customHeight="1"/>
    <row r="110" spans="2:10" ht="15" hidden="1" customHeight="1">
      <c r="B110" s="485" t="s">
        <v>594</v>
      </c>
      <c r="C110" s="485"/>
      <c r="D110" s="485"/>
      <c r="E110" s="485"/>
      <c r="F110" s="485"/>
      <c r="G110" s="485"/>
      <c r="H110" s="24"/>
    </row>
    <row r="111" spans="2:10" ht="15" hidden="1" customHeight="1">
      <c r="B111" s="485" t="s">
        <v>409</v>
      </c>
      <c r="C111" s="485"/>
      <c r="D111" s="485"/>
      <c r="E111" s="485"/>
      <c r="F111" s="485"/>
      <c r="G111" s="485"/>
      <c r="H111" s="23"/>
    </row>
    <row r="112" spans="2:10" ht="15" hidden="1" customHeight="1">
      <c r="B112" s="485" t="s">
        <v>410</v>
      </c>
      <c r="C112" s="485"/>
      <c r="D112" s="485"/>
      <c r="E112" s="485"/>
      <c r="F112" s="485"/>
      <c r="G112" s="485"/>
      <c r="H112" s="24">
        <f>H111+H113+H114</f>
        <v>0</v>
      </c>
    </row>
    <row r="113" spans="2:8" ht="15" hidden="1" customHeight="1">
      <c r="B113" s="409" t="s">
        <v>535</v>
      </c>
      <c r="C113" s="409"/>
      <c r="D113" s="409"/>
      <c r="E113" s="409"/>
      <c r="F113" s="409"/>
      <c r="G113" s="409"/>
      <c r="H113" s="23"/>
    </row>
    <row r="114" spans="2:8" ht="30" hidden="1" customHeight="1">
      <c r="B114" s="484" t="s">
        <v>536</v>
      </c>
      <c r="C114" s="484"/>
      <c r="D114" s="484"/>
      <c r="E114" s="484"/>
      <c r="F114" s="484"/>
      <c r="G114" s="484"/>
      <c r="H114" s="23"/>
    </row>
    <row r="115" spans="2:8" ht="15" hidden="1" customHeight="1">
      <c r="B115" s="68"/>
      <c r="C115" s="68"/>
      <c r="D115" s="68"/>
      <c r="E115" s="68"/>
      <c r="F115" s="68"/>
      <c r="G115" s="68"/>
    </row>
    <row r="116" spans="2:8" ht="30" hidden="1" customHeight="1" outlineLevel="1">
      <c r="B116" s="484" t="s">
        <v>537</v>
      </c>
      <c r="C116" s="484"/>
      <c r="D116" s="484"/>
      <c r="E116" s="484"/>
      <c r="F116" s="484"/>
      <c r="G116" s="484"/>
      <c r="H116" s="23"/>
    </row>
    <row r="117" spans="2:8" ht="15" hidden="1" customHeight="1" collapsed="1">
      <c r="B117" s="81"/>
      <c r="C117" s="81"/>
      <c r="D117" s="81"/>
      <c r="E117" s="81"/>
      <c r="F117" s="81"/>
      <c r="G117" s="81"/>
      <c r="H117" s="81"/>
    </row>
    <row r="118" spans="2:8" ht="15" hidden="1" customHeight="1">
      <c r="B118" s="70" t="s">
        <v>438</v>
      </c>
      <c r="C118" s="70"/>
      <c r="D118" s="70"/>
      <c r="E118" s="70"/>
      <c r="F118" s="70"/>
      <c r="G118" s="70"/>
      <c r="H118" s="207" t="str">
        <f ca="1">IF($H$119&lt;&gt;Aktīvs!$E$18,CONCATENATE("Atlikusī vērtība pārskata gada sākumā nesakrīt ar bilanci par ",$H$119-Aktīvs!$E$18," EUR"),"")</f>
        <v/>
      </c>
    </row>
    <row r="119" spans="2:8" ht="15" hidden="1" customHeight="1">
      <c r="B119" s="485" t="s">
        <v>409</v>
      </c>
      <c r="C119" s="485"/>
      <c r="D119" s="485"/>
      <c r="E119" s="485"/>
      <c r="F119" s="485"/>
      <c r="G119" s="485"/>
      <c r="H119" s="24">
        <f>H104-H111</f>
        <v>0</v>
      </c>
    </row>
    <row r="120" spans="2:8" ht="15" hidden="1" customHeight="1">
      <c r="B120" s="485" t="s">
        <v>410</v>
      </c>
      <c r="C120" s="485"/>
      <c r="D120" s="485"/>
      <c r="E120" s="485"/>
      <c r="F120" s="485"/>
      <c r="G120" s="485"/>
      <c r="H120" s="24">
        <f>H105-H112</f>
        <v>0</v>
      </c>
    </row>
    <row r="121" spans="2:8" ht="15" hidden="1" customHeight="1">
      <c r="B121" s="81"/>
      <c r="C121" s="81"/>
      <c r="D121" s="81"/>
      <c r="E121" s="81"/>
      <c r="F121" s="81"/>
      <c r="G121" s="81"/>
      <c r="H121" s="207" t="str">
        <f>IF($H$120&lt;&gt;Aktīvs!$D$18,CONCATENATE("Atlikusī vērtība pārskata gada beigās nesakrīt ar bilanci par ",$H$120-Aktīvs!$D$18," EUR"),"")</f>
        <v/>
      </c>
    </row>
    <row r="122" spans="2:8" ht="15" hidden="1" customHeight="1">
      <c r="H122" s="206" t="s">
        <v>329</v>
      </c>
    </row>
    <row r="123" spans="2:8" ht="15" hidden="1" customHeight="1">
      <c r="B123" s="43" t="str">
        <f>Aktīvs!B23</f>
        <v>Tehnoloģiskās iekārtas un ierīces</v>
      </c>
      <c r="H123" s="148" t="str">
        <f>Info!$J$8</f>
        <v>EUR</v>
      </c>
    </row>
    <row r="124" spans="2:8" ht="15" hidden="1" customHeight="1">
      <c r="B124" s="409" t="s">
        <v>878</v>
      </c>
      <c r="C124" s="409"/>
      <c r="D124" s="409"/>
      <c r="E124" s="409"/>
      <c r="F124" s="409"/>
      <c r="G124" s="409"/>
    </row>
    <row r="125" spans="2:8" ht="15" hidden="1" customHeight="1">
      <c r="B125" s="485" t="s">
        <v>409</v>
      </c>
      <c r="C125" s="485"/>
      <c r="D125" s="485"/>
      <c r="E125" s="485"/>
      <c r="F125" s="485"/>
      <c r="G125" s="485"/>
      <c r="H125" s="23"/>
    </row>
    <row r="126" spans="2:8" ht="15" hidden="1" customHeight="1">
      <c r="B126" s="485" t="s">
        <v>410</v>
      </c>
      <c r="C126" s="485"/>
      <c r="D126" s="485"/>
      <c r="E126" s="485"/>
      <c r="F126" s="485"/>
      <c r="G126" s="485"/>
      <c r="H126" s="24">
        <f>H125+H127+H128+H129</f>
        <v>0</v>
      </c>
    </row>
    <row r="127" spans="2:8" ht="30" hidden="1" customHeight="1">
      <c r="B127" s="484" t="s">
        <v>533</v>
      </c>
      <c r="C127" s="484"/>
      <c r="D127" s="484"/>
      <c r="E127" s="484"/>
      <c r="F127" s="484"/>
      <c r="G127" s="484"/>
      <c r="H127" s="23"/>
    </row>
    <row r="128" spans="2:8" ht="15" hidden="1" customHeight="1">
      <c r="B128" s="485" t="s">
        <v>252</v>
      </c>
      <c r="C128" s="485"/>
      <c r="D128" s="485"/>
      <c r="E128" s="485"/>
      <c r="F128" s="485"/>
      <c r="G128" s="485"/>
      <c r="H128" s="23"/>
    </row>
    <row r="129" spans="2:8" ht="15" hidden="1" customHeight="1">
      <c r="B129" s="485" t="s">
        <v>534</v>
      </c>
      <c r="C129" s="485"/>
      <c r="D129" s="485"/>
      <c r="E129" s="485"/>
      <c r="F129" s="485"/>
      <c r="G129" s="485"/>
      <c r="H129" s="23"/>
    </row>
    <row r="130" spans="2:8" ht="15" hidden="1" customHeight="1"/>
    <row r="131" spans="2:8" ht="15" hidden="1" customHeight="1">
      <c r="B131" s="485" t="s">
        <v>594</v>
      </c>
      <c r="C131" s="485"/>
      <c r="D131" s="485"/>
      <c r="E131" s="485"/>
      <c r="F131" s="485"/>
      <c r="G131" s="485"/>
      <c r="H131" s="24"/>
    </row>
    <row r="132" spans="2:8" ht="15" hidden="1" customHeight="1">
      <c r="B132" s="485" t="s">
        <v>409</v>
      </c>
      <c r="C132" s="485"/>
      <c r="D132" s="485"/>
      <c r="E132" s="485"/>
      <c r="F132" s="485"/>
      <c r="G132" s="485"/>
      <c r="H132" s="23"/>
    </row>
    <row r="133" spans="2:8" ht="15" hidden="1" customHeight="1">
      <c r="B133" s="485" t="s">
        <v>410</v>
      </c>
      <c r="C133" s="485"/>
      <c r="D133" s="485"/>
      <c r="E133" s="485"/>
      <c r="F133" s="485"/>
      <c r="G133" s="485"/>
      <c r="H133" s="24">
        <f>H132+H134+H135</f>
        <v>0</v>
      </c>
    </row>
    <row r="134" spans="2:8" ht="15" hidden="1" customHeight="1">
      <c r="B134" s="409" t="s">
        <v>535</v>
      </c>
      <c r="C134" s="409"/>
      <c r="D134" s="409"/>
      <c r="E134" s="409"/>
      <c r="F134" s="409"/>
      <c r="G134" s="409"/>
      <c r="H134" s="23"/>
    </row>
    <row r="135" spans="2:8" ht="30" hidden="1" customHeight="1">
      <c r="B135" s="484" t="s">
        <v>536</v>
      </c>
      <c r="C135" s="484"/>
      <c r="D135" s="484"/>
      <c r="E135" s="484"/>
      <c r="F135" s="484"/>
      <c r="G135" s="484"/>
      <c r="H135" s="23"/>
    </row>
    <row r="136" spans="2:8" ht="15" hidden="1" customHeight="1">
      <c r="B136" s="68"/>
      <c r="C136" s="68"/>
      <c r="D136" s="68"/>
      <c r="E136" s="68"/>
      <c r="F136" s="68"/>
      <c r="G136" s="68"/>
    </row>
    <row r="137" spans="2:8" ht="30" hidden="1" customHeight="1" outlineLevel="1">
      <c r="B137" s="484" t="s">
        <v>537</v>
      </c>
      <c r="C137" s="484"/>
      <c r="D137" s="484"/>
      <c r="E137" s="484"/>
      <c r="F137" s="484"/>
      <c r="G137" s="484"/>
      <c r="H137" s="23"/>
    </row>
    <row r="138" spans="2:8" ht="15" hidden="1" customHeight="1" collapsed="1">
      <c r="B138" s="81"/>
      <c r="C138" s="81"/>
      <c r="D138" s="81"/>
      <c r="E138" s="81"/>
      <c r="F138" s="81"/>
      <c r="G138" s="81"/>
      <c r="H138" s="81"/>
    </row>
    <row r="139" spans="2:8" ht="15" hidden="1" customHeight="1">
      <c r="B139" s="292" t="s">
        <v>438</v>
      </c>
      <c r="C139" s="292"/>
      <c r="D139" s="292"/>
      <c r="E139" s="292"/>
      <c r="F139" s="292"/>
      <c r="G139" s="292"/>
      <c r="H139" s="293" t="str">
        <f>IF($H$140&lt;&gt;Aktīvs!$E$23,CONCATENATE("Atlikusī vērtība pārskata gada sākumā nesakrīt ar bilanci par ",$H$140-Aktīvs!$E$23," EUR"),"")</f>
        <v/>
      </c>
    </row>
    <row r="140" spans="2:8" ht="15" hidden="1" customHeight="1">
      <c r="B140" s="502" t="s">
        <v>409</v>
      </c>
      <c r="C140" s="502"/>
      <c r="D140" s="502"/>
      <c r="E140" s="502"/>
      <c r="F140" s="502"/>
      <c r="G140" s="502"/>
      <c r="H140" s="294">
        <f>H125-H132</f>
        <v>0</v>
      </c>
    </row>
    <row r="141" spans="2:8" ht="21.65" hidden="1" customHeight="1">
      <c r="B141" s="502" t="s">
        <v>410</v>
      </c>
      <c r="C141" s="502"/>
      <c r="D141" s="502"/>
      <c r="E141" s="502"/>
      <c r="F141" s="502"/>
      <c r="G141" s="502"/>
      <c r="H141" s="294">
        <f>H126-H133</f>
        <v>0</v>
      </c>
    </row>
    <row r="142" spans="2:8" ht="15" hidden="1" customHeight="1">
      <c r="B142" s="340"/>
      <c r="C142" s="340"/>
      <c r="D142" s="340"/>
      <c r="E142" s="340"/>
      <c r="F142" s="340"/>
      <c r="G142" s="340"/>
      <c r="H142" s="341" t="str">
        <f>IF($H$141&lt;&gt;Aktīvs!$D$23,CONCATENATE("Atlikusī vērtība pārskata gada beigās nesakrīt ar bilanci par ",$H$141-Aktīvs!$D$23," EUR"),"")</f>
        <v/>
      </c>
    </row>
    <row r="143" spans="2:8" ht="15" customHeight="1">
      <c r="H143" s="206" t="s">
        <v>329</v>
      </c>
    </row>
    <row r="144" spans="2:8" ht="15" customHeight="1">
      <c r="B144" s="43" t="str">
        <f>Aktīvs!B24</f>
        <v>Nekustamie īpašumi:</v>
      </c>
      <c r="H144" s="148" t="str">
        <f>Info!$J$8</f>
        <v>EUR</v>
      </c>
    </row>
    <row r="145" spans="2:8" ht="15" customHeight="1">
      <c r="B145" s="409" t="s">
        <v>878</v>
      </c>
      <c r="C145" s="409"/>
      <c r="D145" s="409"/>
      <c r="E145" s="409"/>
      <c r="F145" s="409"/>
      <c r="G145" s="409"/>
    </row>
    <row r="146" spans="2:8" ht="15" customHeight="1">
      <c r="B146" s="485" t="s">
        <v>409</v>
      </c>
      <c r="C146" s="485"/>
      <c r="D146" s="485"/>
      <c r="E146" s="485"/>
      <c r="F146" s="485"/>
      <c r="G146" s="485"/>
      <c r="H146" s="209">
        <v>5385632</v>
      </c>
    </row>
    <row r="147" spans="2:8" ht="15" customHeight="1">
      <c r="B147" s="485" t="s">
        <v>410</v>
      </c>
      <c r="C147" s="485"/>
      <c r="D147" s="485"/>
      <c r="E147" s="485"/>
      <c r="F147" s="485"/>
      <c r="G147" s="485"/>
      <c r="H147" s="209">
        <v>5475249</v>
      </c>
    </row>
    <row r="148" spans="2:8" ht="30" customHeight="1">
      <c r="B148" s="484" t="s">
        <v>533</v>
      </c>
      <c r="C148" s="484"/>
      <c r="D148" s="484"/>
      <c r="E148" s="484"/>
      <c r="F148" s="484"/>
      <c r="G148" s="484"/>
      <c r="H148" s="208">
        <v>89617</v>
      </c>
    </row>
    <row r="149" spans="2:8" ht="18.649999999999999" hidden="1" customHeight="1">
      <c r="B149" s="485" t="s">
        <v>252</v>
      </c>
      <c r="C149" s="485"/>
      <c r="D149" s="485"/>
      <c r="E149" s="485"/>
      <c r="F149" s="485"/>
      <c r="G149" s="485"/>
      <c r="H149" s="208"/>
    </row>
    <row r="150" spans="2:8" ht="18" hidden="1" customHeight="1">
      <c r="B150" s="485" t="s">
        <v>534</v>
      </c>
      <c r="C150" s="485"/>
      <c r="D150" s="485"/>
      <c r="E150" s="485"/>
      <c r="F150" s="485"/>
      <c r="G150" s="485"/>
      <c r="H150" s="208"/>
    </row>
    <row r="151" spans="2:8" ht="15" customHeight="1">
      <c r="B151" s="485" t="s">
        <v>594</v>
      </c>
      <c r="C151" s="485"/>
      <c r="D151" s="485"/>
      <c r="E151" s="485"/>
      <c r="F151" s="485"/>
      <c r="G151" s="485"/>
      <c r="H151" s="209"/>
    </row>
    <row r="152" spans="2:8" ht="15" customHeight="1">
      <c r="B152" s="485" t="s">
        <v>409</v>
      </c>
      <c r="C152" s="485"/>
      <c r="D152" s="485"/>
      <c r="E152" s="485"/>
      <c r="F152" s="485"/>
      <c r="G152" s="485"/>
      <c r="H152" s="342">
        <v>2431037</v>
      </c>
    </row>
    <row r="153" spans="2:8" ht="15" customHeight="1">
      <c r="B153" s="485" t="s">
        <v>410</v>
      </c>
      <c r="C153" s="485"/>
      <c r="D153" s="485"/>
      <c r="E153" s="485"/>
      <c r="F153" s="485"/>
      <c r="G153" s="485"/>
      <c r="H153" s="24">
        <v>2662262</v>
      </c>
    </row>
    <row r="154" spans="2:8" ht="15" customHeight="1">
      <c r="B154" s="409" t="s">
        <v>535</v>
      </c>
      <c r="C154" s="409"/>
      <c r="D154" s="409"/>
      <c r="E154" s="409"/>
      <c r="F154" s="409"/>
      <c r="G154" s="409"/>
      <c r="H154" s="343">
        <v>231225</v>
      </c>
    </row>
    <row r="155" spans="2:8" ht="30" hidden="1" customHeight="1">
      <c r="B155" s="484" t="s">
        <v>536</v>
      </c>
      <c r="C155" s="484"/>
      <c r="D155" s="484"/>
      <c r="E155" s="484"/>
      <c r="F155" s="484"/>
      <c r="G155" s="484"/>
      <c r="H155" s="208"/>
    </row>
    <row r="156" spans="2:8" ht="15" hidden="1" customHeight="1">
      <c r="B156" s="68"/>
      <c r="C156" s="68"/>
      <c r="D156" s="68"/>
      <c r="E156" s="68"/>
      <c r="F156" s="68"/>
      <c r="G156" s="68"/>
      <c r="H156" s="169"/>
    </row>
    <row r="157" spans="2:8" ht="123" hidden="1" customHeight="1" outlineLevel="1">
      <c r="B157" s="484" t="s">
        <v>537</v>
      </c>
      <c r="C157" s="484"/>
      <c r="D157" s="484"/>
      <c r="E157" s="484"/>
      <c r="F157" s="484"/>
      <c r="G157" s="484"/>
      <c r="H157" s="208"/>
    </row>
    <row r="158" spans="2:8" ht="11.4" customHeight="1" collapsed="1">
      <c r="B158" s="81"/>
      <c r="C158" s="81"/>
      <c r="D158" s="81"/>
      <c r="E158" s="81"/>
      <c r="F158" s="81"/>
      <c r="G158" s="81"/>
      <c r="H158" s="212"/>
    </row>
    <row r="159" spans="2:8" ht="15" customHeight="1">
      <c r="B159" s="70" t="s">
        <v>438</v>
      </c>
      <c r="C159" s="70"/>
      <c r="D159" s="70"/>
      <c r="E159" s="70"/>
      <c r="F159" s="70"/>
      <c r="G159" s="70"/>
      <c r="H159" s="213" t="str">
        <f>IF($H$160&lt;&gt;Aktīvs!$E$24,CONCATENATE("Atlikusī vērtība pārskata gada sākumā nesakrīt ar bilanci par ",$H$160-Aktīvs!$E$24," EUR"),"")</f>
        <v/>
      </c>
    </row>
    <row r="160" spans="2:8" ht="15" customHeight="1">
      <c r="B160" s="485" t="s">
        <v>409</v>
      </c>
      <c r="C160" s="485"/>
      <c r="D160" s="485"/>
      <c r="E160" s="485"/>
      <c r="F160" s="485"/>
      <c r="G160" s="485"/>
      <c r="H160" s="209">
        <f>H146-H152</f>
        <v>2954595</v>
      </c>
    </row>
    <row r="161" spans="2:10" ht="15" customHeight="1">
      <c r="B161" s="485" t="s">
        <v>410</v>
      </c>
      <c r="C161" s="485"/>
      <c r="D161" s="485"/>
      <c r="E161" s="485"/>
      <c r="F161" s="485"/>
      <c r="G161" s="485"/>
      <c r="H161" s="209">
        <f>H147-H153</f>
        <v>2812987</v>
      </c>
    </row>
    <row r="162" spans="2:10" ht="12" hidden="1" customHeight="1">
      <c r="B162" s="81"/>
      <c r="C162" s="81"/>
      <c r="D162" s="81"/>
      <c r="E162" s="81"/>
      <c r="F162" s="81"/>
      <c r="G162" s="81"/>
      <c r="H162" s="207" t="str">
        <f>IF($H$161&lt;&gt;Aktīvs!$D$24,CONCATENATE("Atlikusī vērtība pārskata gada beigās nesakrīt ar bilanci par ",$H$161-Aktīvs!$D$24," EUR"),"")</f>
        <v/>
      </c>
    </row>
    <row r="163" spans="2:10" ht="12" hidden="1" customHeight="1" outlineLevel="1">
      <c r="B163" s="43" t="s">
        <v>220</v>
      </c>
    </row>
    <row r="164" spans="2:10" ht="12" hidden="1" customHeight="1" outlineLevel="1">
      <c r="B164" s="505" t="s">
        <v>509</v>
      </c>
      <c r="C164" s="505"/>
      <c r="D164" s="505"/>
      <c r="E164" s="505"/>
      <c r="F164" s="505"/>
      <c r="G164" s="505"/>
      <c r="H164" s="505"/>
      <c r="J164" s="1" t="s">
        <v>431</v>
      </c>
    </row>
    <row r="165" spans="2:10" ht="12" hidden="1" customHeight="1" outlineLevel="1">
      <c r="B165" s="404"/>
      <c r="C165" s="404"/>
      <c r="D165" s="404"/>
      <c r="E165" s="404"/>
      <c r="F165" s="404"/>
      <c r="G165" s="404"/>
      <c r="H165" s="404"/>
    </row>
    <row r="166" spans="2:10" ht="12" hidden="1" customHeight="1" outlineLevel="1"/>
    <row r="167" spans="2:10" ht="12" hidden="1" customHeight="1" collapsed="1">
      <c r="B167" s="42" t="s">
        <v>883</v>
      </c>
      <c r="I167" s="96"/>
    </row>
    <row r="168" spans="2:10" ht="12" hidden="1" customHeight="1">
      <c r="B168" s="42"/>
      <c r="H168" s="206" t="s">
        <v>329</v>
      </c>
    </row>
    <row r="169" spans="2:10" ht="12" hidden="1" customHeight="1">
      <c r="B169" s="43" t="s">
        <v>440</v>
      </c>
      <c r="H169" s="148" t="str">
        <f>Info!$J$8</f>
        <v>EUR</v>
      </c>
    </row>
    <row r="170" spans="2:10" ht="12" hidden="1" customHeight="1">
      <c r="B170" s="409" t="s">
        <v>439</v>
      </c>
      <c r="C170" s="409"/>
      <c r="D170" s="409"/>
      <c r="E170" s="409"/>
      <c r="F170" s="409"/>
      <c r="G170" s="409"/>
    </row>
    <row r="171" spans="2:10" ht="12" hidden="1" customHeight="1">
      <c r="B171" s="485" t="s">
        <v>409</v>
      </c>
      <c r="C171" s="485"/>
      <c r="D171" s="485"/>
      <c r="E171" s="485"/>
      <c r="F171" s="485"/>
      <c r="G171" s="485"/>
      <c r="H171" s="23">
        <v>29406.77</v>
      </c>
    </row>
    <row r="172" spans="2:10" ht="12" hidden="1" customHeight="1">
      <c r="B172" s="485" t="s">
        <v>410</v>
      </c>
      <c r="C172" s="485"/>
      <c r="D172" s="485"/>
      <c r="E172" s="485"/>
      <c r="F172" s="485"/>
      <c r="G172" s="485"/>
      <c r="H172" s="24">
        <f>H171+H173+H174+H175</f>
        <v>49542.26</v>
      </c>
    </row>
    <row r="173" spans="2:10" ht="12" hidden="1" customHeight="1">
      <c r="B173" s="485" t="s">
        <v>538</v>
      </c>
      <c r="C173" s="485"/>
      <c r="D173" s="485"/>
      <c r="E173" s="485"/>
      <c r="F173" s="485"/>
      <c r="G173" s="485"/>
      <c r="H173" s="23">
        <v>20135.490000000002</v>
      </c>
    </row>
    <row r="174" spans="2:10" ht="12" hidden="1" customHeight="1">
      <c r="B174" s="485" t="s">
        <v>252</v>
      </c>
      <c r="C174" s="485"/>
      <c r="D174" s="485"/>
      <c r="E174" s="485"/>
      <c r="F174" s="485"/>
      <c r="G174" s="485"/>
      <c r="H174" s="23"/>
    </row>
    <row r="175" spans="2:10" ht="12" hidden="1" customHeight="1">
      <c r="B175" s="485" t="s">
        <v>534</v>
      </c>
      <c r="C175" s="485"/>
      <c r="D175" s="485"/>
      <c r="E175" s="485"/>
      <c r="F175" s="485"/>
      <c r="G175" s="485"/>
      <c r="H175" s="23"/>
    </row>
    <row r="176" spans="2:10" ht="12" hidden="1" customHeight="1"/>
    <row r="177" spans="2:10" ht="12" hidden="1" customHeight="1">
      <c r="B177" s="485" t="s">
        <v>408</v>
      </c>
      <c r="C177" s="485"/>
      <c r="D177" s="485"/>
      <c r="E177" s="485"/>
      <c r="F177" s="485"/>
      <c r="G177" s="485"/>
      <c r="H177" s="24"/>
    </row>
    <row r="178" spans="2:10" ht="12" hidden="1" customHeight="1">
      <c r="B178" s="485" t="s">
        <v>409</v>
      </c>
      <c r="C178" s="485"/>
      <c r="D178" s="485"/>
      <c r="E178" s="485"/>
      <c r="F178" s="485"/>
      <c r="G178" s="485"/>
      <c r="H178" s="23"/>
    </row>
    <row r="179" spans="2:10" ht="12" hidden="1" customHeight="1">
      <c r="B179" s="485" t="s">
        <v>410</v>
      </c>
      <c r="C179" s="485"/>
      <c r="D179" s="485"/>
      <c r="E179" s="485"/>
      <c r="F179" s="485"/>
      <c r="G179" s="485"/>
      <c r="H179" s="24">
        <f>H178+H180+H181</f>
        <v>0</v>
      </c>
    </row>
    <row r="180" spans="2:10" ht="12" hidden="1" customHeight="1">
      <c r="B180" s="409" t="s">
        <v>406</v>
      </c>
      <c r="C180" s="409"/>
      <c r="D180" s="409"/>
      <c r="E180" s="409"/>
      <c r="F180" s="409"/>
      <c r="G180" s="409"/>
      <c r="H180" s="23"/>
    </row>
    <row r="181" spans="2:10" ht="12" hidden="1" customHeight="1">
      <c r="B181" s="484" t="s">
        <v>536</v>
      </c>
      <c r="C181" s="484"/>
      <c r="D181" s="484"/>
      <c r="E181" s="484"/>
      <c r="F181" s="484"/>
      <c r="G181" s="484"/>
      <c r="H181" s="23"/>
    </row>
    <row r="182" spans="2:10" ht="12" hidden="1" customHeight="1">
      <c r="B182" s="81"/>
      <c r="C182" s="81"/>
      <c r="D182" s="81"/>
      <c r="E182" s="81"/>
      <c r="F182" s="81"/>
      <c r="G182" s="81"/>
      <c r="H182" s="81"/>
    </row>
    <row r="183" spans="2:10" ht="15" hidden="1" customHeight="1">
      <c r="B183" s="70" t="s">
        <v>438</v>
      </c>
      <c r="C183" s="70"/>
      <c r="D183" s="70"/>
      <c r="E183" s="70"/>
      <c r="F183" s="70"/>
      <c r="G183" s="70"/>
      <c r="H183" s="207"/>
    </row>
    <row r="184" spans="2:10" ht="15" hidden="1" customHeight="1">
      <c r="B184" s="485" t="s">
        <v>409</v>
      </c>
      <c r="C184" s="485"/>
      <c r="D184" s="485"/>
      <c r="E184" s="485"/>
      <c r="F184" s="485"/>
      <c r="G184" s="485"/>
      <c r="H184" s="24">
        <f>H171-H178</f>
        <v>29406.77</v>
      </c>
    </row>
    <row r="185" spans="2:10" ht="15" hidden="1" customHeight="1">
      <c r="B185" s="485" t="s">
        <v>410</v>
      </c>
      <c r="C185" s="485"/>
      <c r="D185" s="485"/>
      <c r="E185" s="485"/>
      <c r="F185" s="485"/>
      <c r="G185" s="485"/>
      <c r="H185" s="24">
        <f>H172-H179</f>
        <v>49542.26</v>
      </c>
    </row>
    <row r="186" spans="2:10" ht="15" hidden="1" customHeight="1"/>
    <row r="187" spans="2:10" ht="15" hidden="1" customHeight="1">
      <c r="B187" s="43" t="s">
        <v>220</v>
      </c>
    </row>
    <row r="188" spans="2:10" ht="15" hidden="1" customHeight="1">
      <c r="B188" s="404"/>
      <c r="C188" s="404"/>
      <c r="D188" s="404"/>
      <c r="E188" s="404"/>
      <c r="F188" s="404"/>
      <c r="G188" s="404"/>
      <c r="H188" s="404"/>
    </row>
    <row r="189" spans="2:10" ht="15" hidden="1" customHeight="1"/>
    <row r="190" spans="2:10" ht="15" hidden="1" customHeight="1">
      <c r="B190" s="42" t="s">
        <v>258</v>
      </c>
      <c r="I190" s="96"/>
      <c r="J190" s="1" t="s">
        <v>260</v>
      </c>
    </row>
    <row r="191" spans="2:10" ht="15" hidden="1" customHeight="1"/>
    <row r="192" spans="2:10" ht="96.65" hidden="1" customHeight="1">
      <c r="B192" s="404"/>
      <c r="C192" s="404"/>
      <c r="D192" s="404"/>
      <c r="E192" s="404"/>
      <c r="F192" s="404"/>
      <c r="G192" s="404"/>
      <c r="H192" s="404"/>
    </row>
    <row r="193" spans="2:10" ht="15" hidden="1" customHeight="1"/>
    <row r="194" spans="2:10" ht="45" hidden="1" customHeight="1">
      <c r="B194" s="427" t="s">
        <v>389</v>
      </c>
      <c r="C194" s="427"/>
      <c r="D194" s="427"/>
      <c r="E194" s="427"/>
      <c r="F194" s="427"/>
      <c r="G194" s="427"/>
      <c r="H194" s="427"/>
      <c r="J194" s="1" t="s">
        <v>259</v>
      </c>
    </row>
    <row r="195" spans="2:10" ht="15" hidden="1" customHeight="1">
      <c r="B195" s="404"/>
      <c r="C195" s="404"/>
      <c r="D195" s="404"/>
      <c r="E195" s="404"/>
      <c r="F195" s="404"/>
      <c r="G195" s="404"/>
      <c r="H195" s="404"/>
    </row>
    <row r="196" spans="2:10" ht="15" hidden="1" customHeight="1"/>
    <row r="197" spans="2:10" ht="84" hidden="1">
      <c r="B197" s="417" t="s">
        <v>392</v>
      </c>
      <c r="C197" s="417"/>
      <c r="D197" s="417"/>
      <c r="E197" s="130" t="s">
        <v>390</v>
      </c>
      <c r="F197" s="130" t="s">
        <v>394</v>
      </c>
      <c r="G197" s="416" t="s">
        <v>395</v>
      </c>
      <c r="H197" s="416"/>
      <c r="I197" s="147"/>
    </row>
    <row r="198" spans="2:10" ht="9.65" hidden="1" customHeight="1">
      <c r="B198" s="417"/>
      <c r="C198" s="417"/>
      <c r="D198" s="417"/>
      <c r="E198" s="148" t="str">
        <f>Info!$J$8</f>
        <v>EUR</v>
      </c>
      <c r="F198" s="148" t="str">
        <f>Info!$J$8</f>
        <v>EUR</v>
      </c>
      <c r="G198" s="501" t="str">
        <f>Info!$J$8</f>
        <v>EUR</v>
      </c>
      <c r="H198" s="501"/>
      <c r="I198" s="147"/>
    </row>
    <row r="199" spans="2:10" ht="15" hidden="1" customHeight="1">
      <c r="B199" s="487" t="s">
        <v>416</v>
      </c>
      <c r="C199" s="487"/>
      <c r="D199" s="487"/>
      <c r="E199" s="23"/>
      <c r="F199" s="23"/>
      <c r="G199" s="499"/>
      <c r="H199" s="499"/>
      <c r="I199" s="147"/>
    </row>
    <row r="200" spans="2:10" ht="15" hidden="1" customHeight="1">
      <c r="B200" s="487" t="s">
        <v>417</v>
      </c>
      <c r="C200" s="487"/>
      <c r="D200" s="487"/>
      <c r="E200" s="23"/>
      <c r="F200" s="23"/>
      <c r="G200" s="499"/>
      <c r="H200" s="499"/>
      <c r="I200" s="147"/>
    </row>
    <row r="201" spans="2:10" ht="15" hidden="1" customHeight="1">
      <c r="B201" s="487" t="s">
        <v>418</v>
      </c>
      <c r="C201" s="487"/>
      <c r="D201" s="487"/>
      <c r="E201" s="23"/>
      <c r="F201" s="23"/>
      <c r="G201" s="499"/>
      <c r="H201" s="499"/>
      <c r="I201" s="147"/>
    </row>
    <row r="202" spans="2:10" ht="9" hidden="1" customHeight="1"/>
    <row r="203" spans="2:10" ht="15" hidden="1" customHeight="1">
      <c r="B203" s="43" t="s">
        <v>220</v>
      </c>
      <c r="I203" s="89"/>
    </row>
    <row r="204" spans="2:10" ht="15" hidden="1" customHeight="1">
      <c r="B204" s="404"/>
      <c r="C204" s="404"/>
      <c r="D204" s="404"/>
      <c r="E204" s="404"/>
      <c r="F204" s="404"/>
      <c r="G204" s="404"/>
      <c r="H204" s="404"/>
      <c r="I204" s="89"/>
    </row>
    <row r="205" spans="2:10" ht="15" hidden="1" customHeight="1"/>
    <row r="206" spans="2:10" ht="15" hidden="1" customHeight="1">
      <c r="B206" s="463" t="s">
        <v>562</v>
      </c>
      <c r="C206" s="463"/>
      <c r="D206" s="463"/>
      <c r="E206" s="463"/>
      <c r="F206" s="463"/>
      <c r="G206" s="463"/>
      <c r="H206" s="463"/>
      <c r="I206" s="92"/>
      <c r="J206" s="1" t="s">
        <v>263</v>
      </c>
    </row>
    <row r="207" spans="2:10" ht="15" hidden="1" customHeight="1"/>
    <row r="208" spans="2:10" ht="30" hidden="1" customHeight="1">
      <c r="B208" s="416" t="s">
        <v>391</v>
      </c>
      <c r="C208" s="416"/>
      <c r="D208" s="130" t="s">
        <v>396</v>
      </c>
      <c r="E208" s="416" t="s">
        <v>397</v>
      </c>
      <c r="F208" s="416"/>
      <c r="G208" s="416"/>
      <c r="H208" s="416"/>
      <c r="I208" s="147"/>
    </row>
    <row r="209" spans="1:10" ht="15" hidden="1" customHeight="1">
      <c r="B209" s="487"/>
      <c r="C209" s="487"/>
      <c r="D209" s="23"/>
      <c r="E209" s="487"/>
      <c r="F209" s="487"/>
      <c r="G209" s="487"/>
      <c r="H209" s="487"/>
      <c r="I209" s="147"/>
    </row>
    <row r="210" spans="1:10" ht="15" hidden="1" customHeight="1">
      <c r="B210" s="487"/>
      <c r="C210" s="487"/>
      <c r="D210" s="23"/>
      <c r="E210" s="487"/>
      <c r="F210" s="487"/>
      <c r="G210" s="487"/>
      <c r="H210" s="487"/>
      <c r="I210" s="147"/>
    </row>
    <row r="211" spans="1:10" ht="15" hidden="1" customHeight="1">
      <c r="B211" s="410" t="s">
        <v>441</v>
      </c>
      <c r="C211" s="410"/>
      <c r="D211" s="25">
        <f>SUM(D209:D210)</f>
        <v>0</v>
      </c>
      <c r="E211" s="70"/>
      <c r="F211" s="70"/>
      <c r="G211" s="70"/>
      <c r="H211" s="70"/>
      <c r="I211" s="147"/>
    </row>
    <row r="212" spans="1:10" ht="15" hidden="1" customHeight="1"/>
    <row r="213" spans="1:10" ht="15" hidden="1" customHeight="1">
      <c r="B213" s="43" t="s">
        <v>220</v>
      </c>
      <c r="I213" s="89"/>
    </row>
    <row r="214" spans="1:10" ht="15" hidden="1" customHeight="1">
      <c r="B214" s="404"/>
      <c r="C214" s="404"/>
      <c r="D214" s="404"/>
      <c r="E214" s="404"/>
      <c r="F214" s="404"/>
      <c r="G214" s="404"/>
      <c r="H214" s="404"/>
      <c r="I214" s="89"/>
    </row>
    <row r="215" spans="1:10" ht="15" hidden="1" customHeight="1"/>
    <row r="216" spans="1:10" ht="15" hidden="1" customHeight="1">
      <c r="A216" s="41">
        <f>A3+0.1</f>
        <v>2.2000000000000002</v>
      </c>
      <c r="B216" s="463" t="s">
        <v>264</v>
      </c>
      <c r="C216" s="463"/>
      <c r="D216" s="463"/>
      <c r="E216" s="463"/>
      <c r="F216" s="463"/>
      <c r="G216" s="463"/>
      <c r="H216" s="463"/>
      <c r="I216" s="92"/>
    </row>
    <row r="217" spans="1:10" ht="15" hidden="1" customHeight="1"/>
    <row r="218" spans="1:10" ht="30" hidden="1" customHeight="1">
      <c r="B218" s="463" t="s">
        <v>265</v>
      </c>
      <c r="C218" s="463"/>
      <c r="D218" s="463"/>
      <c r="E218" s="463"/>
      <c r="F218" s="463"/>
      <c r="G218" s="463"/>
      <c r="H218" s="463"/>
      <c r="I218" s="92"/>
      <c r="J218" s="1" t="s">
        <v>266</v>
      </c>
    </row>
    <row r="219" spans="1:10" ht="25.5" hidden="1" customHeight="1">
      <c r="B219" s="491" t="s">
        <v>442</v>
      </c>
      <c r="C219" s="492"/>
      <c r="D219" s="492"/>
      <c r="E219" s="492"/>
      <c r="F219" s="492"/>
      <c r="G219" s="492"/>
      <c r="H219" s="492"/>
    </row>
    <row r="220" spans="1:10" ht="15" hidden="1" customHeight="1"/>
    <row r="221" spans="1:10" ht="154" hidden="1">
      <c r="A221" s="416" t="s">
        <v>335</v>
      </c>
      <c r="B221" s="416" t="s">
        <v>443</v>
      </c>
      <c r="C221" s="416" t="s">
        <v>269</v>
      </c>
      <c r="D221" s="130" t="s">
        <v>411</v>
      </c>
      <c r="E221" s="130" t="s">
        <v>268</v>
      </c>
      <c r="F221" s="130" t="s">
        <v>412</v>
      </c>
      <c r="G221" s="130" t="s">
        <v>413</v>
      </c>
      <c r="H221" s="416" t="s">
        <v>267</v>
      </c>
      <c r="I221" s="147"/>
    </row>
    <row r="222" spans="1:10" ht="15" hidden="1" customHeight="1">
      <c r="A222" s="416"/>
      <c r="B222" s="416"/>
      <c r="C222" s="416"/>
      <c r="D222" s="65" t="str">
        <f>Info!$J$8</f>
        <v>EUR</v>
      </c>
      <c r="E222" s="65" t="s">
        <v>129</v>
      </c>
      <c r="F222" s="65" t="str">
        <f>Info!$J$8</f>
        <v>EUR</v>
      </c>
      <c r="G222" s="65" t="str">
        <f>Info!$J$8</f>
        <v>EUR</v>
      </c>
      <c r="H222" s="416"/>
      <c r="I222" s="147"/>
    </row>
    <row r="223" spans="1:10" ht="15" hidden="1" customHeight="1">
      <c r="B223" s="69" t="s">
        <v>271</v>
      </c>
      <c r="C223" s="69"/>
      <c r="D223" s="69"/>
      <c r="E223" s="69"/>
      <c r="F223" s="69"/>
      <c r="G223" s="69"/>
      <c r="H223" s="69"/>
      <c r="I223" s="89"/>
    </row>
    <row r="224" spans="1:10" ht="30" hidden="1" customHeight="1">
      <c r="A224" s="60">
        <v>1</v>
      </c>
      <c r="B224" s="77"/>
      <c r="C224" s="78"/>
      <c r="D224" s="76"/>
      <c r="E224" s="79"/>
      <c r="F224" s="76"/>
      <c r="G224" s="76"/>
      <c r="H224" s="78"/>
      <c r="I224" s="147"/>
    </row>
    <row r="225" spans="1:10" ht="15" hidden="1" customHeight="1">
      <c r="A225" s="60">
        <v>2</v>
      </c>
      <c r="B225" s="77"/>
      <c r="C225" s="78"/>
      <c r="D225" s="76"/>
      <c r="E225" s="79"/>
      <c r="F225" s="76"/>
      <c r="G225" s="76"/>
      <c r="H225" s="78"/>
      <c r="I225" s="147"/>
    </row>
    <row r="226" spans="1:10" ht="15" hidden="1" customHeight="1">
      <c r="A226" s="60">
        <v>3</v>
      </c>
      <c r="B226" s="80"/>
      <c r="C226" s="78"/>
      <c r="D226" s="76"/>
      <c r="E226" s="75"/>
      <c r="F226" s="76"/>
      <c r="G226" s="76"/>
      <c r="H226" s="78"/>
      <c r="I226" s="147"/>
    </row>
    <row r="227" spans="1:10" ht="15" hidden="1" customHeight="1">
      <c r="A227" s="60">
        <v>4</v>
      </c>
      <c r="B227" s="319"/>
      <c r="C227" s="320"/>
      <c r="D227" s="321"/>
      <c r="E227" s="322"/>
      <c r="F227" s="321"/>
      <c r="G227" s="321"/>
      <c r="H227" s="320"/>
      <c r="I227" s="147"/>
    </row>
    <row r="228" spans="1:10" ht="15" hidden="1" customHeight="1">
      <c r="B228" s="18" t="s">
        <v>121</v>
      </c>
      <c r="C228" s="58" t="s">
        <v>126</v>
      </c>
      <c r="D228" s="25">
        <f>SUM(D224:D227)</f>
        <v>0</v>
      </c>
      <c r="E228" s="58" t="s">
        <v>126</v>
      </c>
      <c r="F228" s="25">
        <f>SUM(F224:F227)</f>
        <v>0</v>
      </c>
      <c r="G228" s="25">
        <f>SUM(G224:G227)</f>
        <v>0</v>
      </c>
      <c r="H228" s="58" t="s">
        <v>126</v>
      </c>
      <c r="I228" s="147"/>
    </row>
    <row r="229" spans="1:10" ht="15" hidden="1" customHeight="1">
      <c r="B229" s="69" t="s">
        <v>272</v>
      </c>
      <c r="C229" s="69"/>
      <c r="D229" s="69"/>
      <c r="E229" s="69"/>
      <c r="F229" s="69"/>
      <c r="G229" s="207" t="str">
        <f>IF($G$228&lt;&gt;Aktīvs!$D$41,CONCATENATE("Atlikusī vērtība pārskata gada beigās nesakrīt ar bilanci par ",$G$228-Aktīvs!$D$41," EUR"),"")</f>
        <v/>
      </c>
      <c r="H229" s="69"/>
      <c r="I229" s="89"/>
    </row>
    <row r="230" spans="1:10" ht="15" hidden="1" customHeight="1">
      <c r="A230" s="60">
        <v>1</v>
      </c>
      <c r="B230" s="61"/>
      <c r="C230" s="57"/>
      <c r="D230" s="23"/>
      <c r="E230" s="50"/>
      <c r="F230" s="23"/>
      <c r="G230" s="23"/>
      <c r="H230" s="57"/>
      <c r="I230" s="147"/>
    </row>
    <row r="231" spans="1:10" ht="15" hidden="1" customHeight="1">
      <c r="A231" s="60">
        <v>2</v>
      </c>
      <c r="B231" s="61"/>
      <c r="C231" s="57"/>
      <c r="D231" s="23"/>
      <c r="E231" s="50"/>
      <c r="F231" s="23"/>
      <c r="G231" s="23"/>
      <c r="H231" s="57"/>
      <c r="I231" s="147"/>
    </row>
    <row r="232" spans="1:10" ht="15" hidden="1" customHeight="1">
      <c r="A232" s="60">
        <v>3</v>
      </c>
      <c r="B232" s="257"/>
      <c r="C232" s="312"/>
      <c r="D232" s="313"/>
      <c r="E232" s="314"/>
      <c r="F232" s="313"/>
      <c r="G232" s="313"/>
      <c r="H232" s="57"/>
      <c r="I232" s="147"/>
    </row>
    <row r="233" spans="1:10" ht="15" hidden="1" customHeight="1">
      <c r="A233" s="60">
        <v>4</v>
      </c>
      <c r="B233" s="257"/>
      <c r="C233" s="312"/>
      <c r="D233" s="313"/>
      <c r="E233" s="314"/>
      <c r="F233" s="313"/>
      <c r="G233" s="313"/>
      <c r="H233" s="57"/>
      <c r="I233" s="147"/>
    </row>
    <row r="234" spans="1:10" ht="15" hidden="1" customHeight="1">
      <c r="B234" s="309" t="s">
        <v>121</v>
      </c>
      <c r="C234" s="17" t="s">
        <v>126</v>
      </c>
      <c r="D234" s="315">
        <f>SUM(D230:D233)</f>
        <v>0</v>
      </c>
      <c r="E234" s="17" t="s">
        <v>126</v>
      </c>
      <c r="F234" s="315">
        <f>SUM(F230:F233)</f>
        <v>0</v>
      </c>
      <c r="G234" s="315">
        <f>SUM(G230:G233)</f>
        <v>0</v>
      </c>
      <c r="H234" s="58" t="s">
        <v>126</v>
      </c>
      <c r="I234" s="147"/>
    </row>
    <row r="235" spans="1:10" ht="15" hidden="1" customHeight="1">
      <c r="B235" s="16"/>
      <c r="C235" s="16"/>
      <c r="D235" s="16"/>
      <c r="E235" s="16"/>
      <c r="F235" s="16"/>
      <c r="G235" s="316" t="str">
        <f>IF($G$234&lt;&gt;Aktīvs!$D$65,CONCATENATE("Atlikusī vērtība pārskata gada beigās nesakrīt ar bilanci par ",$G$234-Aktīvs!$D$65," EUR"),"")</f>
        <v>Atlikusī vērtība pārskata gada beigās nesakrīt ar bilanci par -24015 EUR</v>
      </c>
    </row>
    <row r="236" spans="1:10" ht="15" hidden="1" customHeight="1">
      <c r="B236" s="490" t="s">
        <v>220</v>
      </c>
      <c r="C236" s="490"/>
      <c r="D236" s="490"/>
      <c r="E236" s="490"/>
      <c r="F236" s="490"/>
      <c r="G236" s="490"/>
      <c r="H236" s="490"/>
      <c r="I236" s="89"/>
    </row>
    <row r="237" spans="1:10" ht="30" hidden="1" customHeight="1">
      <c r="B237" s="404" t="s">
        <v>609</v>
      </c>
      <c r="C237" s="404"/>
      <c r="D237" s="404"/>
      <c r="E237" s="404"/>
      <c r="F237" s="404"/>
      <c r="G237" s="404"/>
      <c r="H237" s="404"/>
      <c r="I237" s="89"/>
    </row>
    <row r="238" spans="1:10" ht="15" hidden="1" customHeight="1"/>
    <row r="239" spans="1:10" ht="15.65" customHeight="1">
      <c r="B239" s="459" t="s">
        <v>56</v>
      </c>
      <c r="C239" s="459"/>
      <c r="D239" s="459"/>
      <c r="E239" s="459"/>
      <c r="F239" s="459"/>
      <c r="G239" s="459"/>
      <c r="H239" s="459"/>
      <c r="I239" s="92"/>
      <c r="J239" s="1" t="s">
        <v>251</v>
      </c>
    </row>
    <row r="240" spans="1:10" ht="15.75" hidden="1" customHeight="1">
      <c r="B240" s="488" t="s">
        <v>444</v>
      </c>
      <c r="C240" s="489"/>
      <c r="D240" s="489"/>
      <c r="E240" s="489"/>
      <c r="F240" s="489"/>
      <c r="G240" s="489"/>
      <c r="H240" s="489"/>
    </row>
    <row r="241" spans="1:10" ht="15" hidden="1" customHeight="1">
      <c r="B241" s="16"/>
      <c r="C241" s="16"/>
      <c r="D241" s="16"/>
      <c r="E241" s="16"/>
      <c r="F241" s="16"/>
      <c r="G241" s="16"/>
      <c r="H241" s="16"/>
    </row>
    <row r="242" spans="1:10" ht="91" hidden="1">
      <c r="A242" s="416"/>
      <c r="B242" s="423" t="s">
        <v>335</v>
      </c>
      <c r="C242" s="497" t="s">
        <v>473</v>
      </c>
      <c r="D242" s="497"/>
      <c r="E242" s="497"/>
      <c r="F242" s="52" t="s">
        <v>501</v>
      </c>
      <c r="G242" s="52" t="s">
        <v>414</v>
      </c>
      <c r="H242" s="52" t="s">
        <v>415</v>
      </c>
      <c r="I242" s="147"/>
    </row>
    <row r="243" spans="1:10" ht="14" hidden="1">
      <c r="A243" s="416"/>
      <c r="B243" s="423"/>
      <c r="C243" s="497"/>
      <c r="D243" s="497"/>
      <c r="E243" s="497"/>
      <c r="F243" s="310" t="str">
        <f>Info!$J$8</f>
        <v>EUR</v>
      </c>
      <c r="G243" s="310" t="str">
        <f>Info!$J$8</f>
        <v>EUR</v>
      </c>
      <c r="H243" s="310" t="str">
        <f>Info!$J$8</f>
        <v>EUR</v>
      </c>
      <c r="I243" s="147"/>
    </row>
    <row r="244" spans="1:10" ht="15" hidden="1" customHeight="1">
      <c r="A244" s="60"/>
      <c r="B244" s="60">
        <v>1</v>
      </c>
      <c r="C244" s="498"/>
      <c r="D244" s="498"/>
      <c r="E244" s="498"/>
      <c r="F244" s="87"/>
      <c r="G244" s="82">
        <f>H244-F244</f>
        <v>0</v>
      </c>
      <c r="H244" s="87"/>
      <c r="I244" s="147"/>
    </row>
    <row r="245" spans="1:10" ht="15" hidden="1" customHeight="1">
      <c r="A245" s="60"/>
      <c r="B245" s="60">
        <v>2</v>
      </c>
      <c r="C245" s="498"/>
      <c r="D245" s="498"/>
      <c r="E245" s="498"/>
      <c r="F245" s="87"/>
      <c r="G245" s="82">
        <f>H245-F245</f>
        <v>0</v>
      </c>
      <c r="H245" s="87"/>
      <c r="I245" s="147"/>
    </row>
    <row r="246" spans="1:10" ht="15" hidden="1" customHeight="1">
      <c r="A246" s="60"/>
      <c r="B246" s="60">
        <v>3</v>
      </c>
      <c r="C246" s="23"/>
      <c r="D246" s="23"/>
      <c r="E246" s="23"/>
      <c r="F246" s="23"/>
      <c r="G246" s="82">
        <f>H246-F246</f>
        <v>0</v>
      </c>
      <c r="H246" s="23"/>
      <c r="I246" s="147"/>
    </row>
    <row r="247" spans="1:10" ht="15" hidden="1" customHeight="1">
      <c r="B247" s="18" t="s">
        <v>121</v>
      </c>
      <c r="F247" s="25">
        <f>SUM(F244:F246)</f>
        <v>0</v>
      </c>
      <c r="G247" s="25">
        <f t="shared" ref="G247:H247" si="0">SUM(G244:G246)</f>
        <v>0</v>
      </c>
      <c r="H247" s="25">
        <f t="shared" si="0"/>
        <v>0</v>
      </c>
      <c r="I247" s="147"/>
    </row>
    <row r="248" spans="1:10" ht="15" hidden="1" customHeight="1">
      <c r="F248" s="207" t="str">
        <f>IF($F$247&lt;&gt;Aktīvs!$E$39,CONCATENATE("Atlikusī vērtība pārskata gada beigās nesakrīt ar bilanci par ",$F$247-Aktīvs!$E$39," EUR"),"")</f>
        <v/>
      </c>
      <c r="H248" s="207" t="str">
        <f>IF($H$247&lt;&gt;Aktīvs!$D$39,CONCATENATE("Atlikusī vērtība pārskata gada beigās nesakrīt ar bilanci par ",$H$247-Aktīvs!$D$39," EUR"),"")</f>
        <v/>
      </c>
    </row>
    <row r="249" spans="1:10" ht="15" hidden="1" customHeight="1">
      <c r="B249" s="490" t="s">
        <v>220</v>
      </c>
      <c r="C249" s="490"/>
      <c r="D249" s="490"/>
      <c r="E249" s="490"/>
      <c r="F249" s="490"/>
      <c r="G249" s="490"/>
      <c r="H249" s="490"/>
      <c r="I249" s="89"/>
    </row>
    <row r="250" spans="1:10" ht="15" hidden="1" customHeight="1">
      <c r="B250" s="404" t="s">
        <v>610</v>
      </c>
      <c r="C250" s="404"/>
      <c r="D250" s="404"/>
      <c r="E250" s="404"/>
      <c r="F250" s="404"/>
      <c r="G250" s="404"/>
      <c r="H250" s="404"/>
      <c r="I250" s="89"/>
    </row>
    <row r="251" spans="1:10" ht="11.4" customHeight="1"/>
    <row r="252" spans="1:10" ht="4.25" hidden="1" customHeight="1">
      <c r="B252" s="463" t="s">
        <v>563</v>
      </c>
      <c r="C252" s="463"/>
      <c r="D252" s="463"/>
      <c r="E252" s="463"/>
      <c r="F252" s="463"/>
      <c r="G252" s="463"/>
      <c r="H252" s="463"/>
      <c r="I252" s="92"/>
      <c r="J252" s="1" t="s">
        <v>251</v>
      </c>
    </row>
    <row r="253" spans="1:10" ht="15" hidden="1" customHeight="1">
      <c r="I253" s="89"/>
    </row>
    <row r="254" spans="1:10" ht="15" hidden="1" customHeight="1">
      <c r="B254" s="215" t="s">
        <v>65</v>
      </c>
      <c r="C254" s="216"/>
      <c r="D254" s="217"/>
      <c r="E254" s="164"/>
      <c r="I254" s="89"/>
    </row>
    <row r="255" spans="1:10" ht="15.75" hidden="1" customHeight="1">
      <c r="B255" s="491" t="s">
        <v>445</v>
      </c>
      <c r="C255" s="492"/>
      <c r="D255" s="492"/>
      <c r="E255" s="492"/>
      <c r="F255" s="492"/>
      <c r="G255" s="492"/>
      <c r="H255" s="492"/>
    </row>
    <row r="256" spans="1:10" ht="126" hidden="1">
      <c r="B256" s="493" t="s">
        <v>879</v>
      </c>
      <c r="C256" s="493"/>
      <c r="D256" s="494"/>
      <c r="E256" s="130" t="s">
        <v>456</v>
      </c>
      <c r="F256" s="130" t="s">
        <v>414</v>
      </c>
      <c r="G256" s="130" t="s">
        <v>415</v>
      </c>
      <c r="I256" s="147"/>
    </row>
    <row r="257" spans="2:9" ht="28" hidden="1">
      <c r="B257" s="493"/>
      <c r="C257" s="493"/>
      <c r="D257" s="494"/>
      <c r="E257" s="214" t="str">
        <f>Info!$J$8</f>
        <v>EUR</v>
      </c>
      <c r="F257" s="214" t="str">
        <f>Info!$J$8</f>
        <v>EUR</v>
      </c>
      <c r="G257" s="214" t="str">
        <f>Info!$J$8</f>
        <v>EUR</v>
      </c>
      <c r="I257" s="147"/>
    </row>
    <row r="258" spans="2:9" ht="15" hidden="1" customHeight="1">
      <c r="B258" s="495">
        <v>1</v>
      </c>
      <c r="C258" s="495"/>
      <c r="D258" s="496"/>
      <c r="E258" s="23"/>
      <c r="F258" s="24">
        <f>G258-E258</f>
        <v>0</v>
      </c>
      <c r="G258" s="23"/>
      <c r="I258" s="147"/>
    </row>
    <row r="259" spans="2:9" ht="15" hidden="1" customHeight="1">
      <c r="B259" s="495">
        <v>2</v>
      </c>
      <c r="C259" s="495"/>
      <c r="D259" s="496"/>
      <c r="E259" s="23"/>
      <c r="F259" s="24">
        <f t="shared" ref="F259:F260" si="1">G259-E259</f>
        <v>0</v>
      </c>
      <c r="G259" s="23"/>
      <c r="I259" s="147"/>
    </row>
    <row r="260" spans="2:9" ht="15" hidden="1" customHeight="1">
      <c r="B260" s="495">
        <v>3</v>
      </c>
      <c r="C260" s="495"/>
      <c r="D260" s="496"/>
      <c r="E260" s="23"/>
      <c r="F260" s="24">
        <f t="shared" si="1"/>
        <v>0</v>
      </c>
      <c r="G260" s="23"/>
      <c r="I260" s="147"/>
    </row>
    <row r="261" spans="2:9" ht="15" hidden="1" customHeight="1">
      <c r="B261" s="415" t="s">
        <v>293</v>
      </c>
      <c r="C261" s="415"/>
      <c r="D261" s="496"/>
      <c r="E261" s="25">
        <f>SUM(E256:E260)</f>
        <v>0</v>
      </c>
      <c r="F261" s="25">
        <f>SUM(F256:F260)</f>
        <v>0</v>
      </c>
      <c r="G261" s="25">
        <f>SUM(G256:G260)</f>
        <v>0</v>
      </c>
      <c r="I261" s="147"/>
    </row>
    <row r="262" spans="2:9" ht="15" hidden="1" customHeight="1">
      <c r="E262" s="207" t="str">
        <f>IF($E$261&lt;&gt;Aktīvs!$E$35,CONCATENATE("Atlikusī vērtība pārskata gada beigās nesakrīt ar bilanci par ",$E$261-Aktīvs!$E$35," EUR"),"")</f>
        <v/>
      </c>
      <c r="G262" s="170" t="str">
        <f>IF($G$261&lt;&gt;Aktīvs!$D$35,CONCATENATE("Atlikusī vērtība pārskata gada beigās nesakrīt ar bilanci par ",$G$261-Aktīvs!$D$35," EUR"),"")</f>
        <v/>
      </c>
    </row>
    <row r="263" spans="2:9" ht="15" hidden="1" customHeight="1">
      <c r="B263" s="218" t="s">
        <v>66</v>
      </c>
      <c r="I263" s="89"/>
    </row>
    <row r="264" spans="2:9" ht="15.75" hidden="1" customHeight="1">
      <c r="B264" s="491" t="s">
        <v>446</v>
      </c>
      <c r="C264" s="492"/>
      <c r="D264" s="492"/>
      <c r="E264" s="492"/>
      <c r="F264" s="492"/>
      <c r="G264" s="492"/>
      <c r="H264" s="492"/>
    </row>
    <row r="265" spans="2:9" ht="126" hidden="1">
      <c r="B265" s="493" t="s">
        <v>879</v>
      </c>
      <c r="C265" s="493"/>
      <c r="D265" s="507"/>
      <c r="E265" s="303" t="s">
        <v>456</v>
      </c>
      <c r="F265" s="303" t="s">
        <v>414</v>
      </c>
      <c r="G265" s="303" t="s">
        <v>415</v>
      </c>
      <c r="H265" s="284"/>
      <c r="I265" s="147"/>
    </row>
    <row r="266" spans="2:9" ht="28" hidden="1">
      <c r="B266" s="493"/>
      <c r="C266" s="493"/>
      <c r="D266" s="507"/>
      <c r="E266" s="304" t="str">
        <f>Info!$J$8</f>
        <v>EUR</v>
      </c>
      <c r="F266" s="304" t="str">
        <f>Info!$J$8</f>
        <v>EUR</v>
      </c>
      <c r="G266" s="304" t="str">
        <f>Info!$J$8</f>
        <v>EUR</v>
      </c>
      <c r="H266" s="284"/>
      <c r="I266" s="147"/>
    </row>
    <row r="267" spans="2:9" ht="15" hidden="1" customHeight="1">
      <c r="B267" s="495">
        <v>1</v>
      </c>
      <c r="C267" s="495"/>
      <c r="D267" s="508"/>
      <c r="E267" s="305"/>
      <c r="F267" s="294">
        <f>G267-E267</f>
        <v>0</v>
      </c>
      <c r="G267" s="305"/>
      <c r="H267" s="284"/>
      <c r="I267" s="147"/>
    </row>
    <row r="268" spans="2:9" ht="15" hidden="1" customHeight="1">
      <c r="B268" s="509">
        <v>2</v>
      </c>
      <c r="C268" s="509"/>
      <c r="D268" s="508"/>
      <c r="E268" s="305"/>
      <c r="F268" s="294">
        <f t="shared" ref="F268:F269" si="2">G268-E268</f>
        <v>0</v>
      </c>
      <c r="G268" s="305"/>
      <c r="H268" s="284"/>
      <c r="I268" s="147"/>
    </row>
    <row r="269" spans="2:9" ht="15" hidden="1" customHeight="1">
      <c r="B269" s="509">
        <v>3</v>
      </c>
      <c r="C269" s="509"/>
      <c r="D269" s="508"/>
      <c r="E269" s="305"/>
      <c r="F269" s="294">
        <f t="shared" si="2"/>
        <v>0</v>
      </c>
      <c r="G269" s="305"/>
      <c r="H269" s="284"/>
      <c r="I269" s="147"/>
    </row>
    <row r="270" spans="2:9" ht="15" hidden="1" customHeight="1">
      <c r="B270" s="510" t="s">
        <v>294</v>
      </c>
      <c r="C270" s="510"/>
      <c r="D270" s="508"/>
      <c r="E270" s="306">
        <f>SUM(E265:E269)</f>
        <v>0</v>
      </c>
      <c r="F270" s="306">
        <f>SUM(F265:F269)</f>
        <v>0</v>
      </c>
      <c r="G270" s="306">
        <f>SUM(G265:G269)</f>
        <v>0</v>
      </c>
      <c r="H270" s="284"/>
      <c r="I270" s="147"/>
    </row>
    <row r="271" spans="2:9" ht="15" hidden="1" customHeight="1">
      <c r="B271" s="308"/>
      <c r="C271" s="308"/>
      <c r="D271" s="284"/>
      <c r="E271" s="293" t="str">
        <f>IF($E$270&lt;&gt;Aktīvs!$E$37,CONCATENATE("Atlikusī vērtība pārskata gada beigās nesakrīt ar bilanci par ",$E$270-Aktīvs!$E$37," EUR"),"")</f>
        <v/>
      </c>
      <c r="F271" s="284"/>
      <c r="G271" s="307" t="str">
        <f>IF($G$270&lt;&gt;Aktīvs!$D$37,CONCATENATE("Atlikusī vērtība pārskata gada beigās nesakrīt ar bilanci par ",$G$270-Aktīvs!$D$37," EUR"),"")</f>
        <v/>
      </c>
      <c r="H271" s="284"/>
    </row>
    <row r="272" spans="2:9" ht="15" hidden="1" customHeight="1">
      <c r="B272" s="511" t="s">
        <v>220</v>
      </c>
      <c r="C272" s="511"/>
      <c r="D272" s="512"/>
      <c r="E272" s="512"/>
      <c r="F272" s="512"/>
      <c r="G272" s="512"/>
      <c r="H272" s="512"/>
      <c r="I272" s="89"/>
    </row>
    <row r="273" spans="1:10" ht="14" hidden="1">
      <c r="B273" s="503" t="s">
        <v>611</v>
      </c>
      <c r="C273" s="503"/>
      <c r="D273" s="504"/>
      <c r="E273" s="504"/>
      <c r="F273" s="504"/>
      <c r="G273" s="504"/>
      <c r="H273" s="504"/>
      <c r="I273" s="89"/>
    </row>
    <row r="274" spans="1:10" ht="14" hidden="1"/>
    <row r="275" spans="1:10" ht="15" hidden="1" customHeight="1">
      <c r="A275" s="41">
        <f>A216+0.1</f>
        <v>2.3000000000000003</v>
      </c>
      <c r="B275" s="463" t="s">
        <v>273</v>
      </c>
      <c r="C275" s="463"/>
      <c r="D275" s="463"/>
      <c r="E275" s="463"/>
      <c r="F275" s="463"/>
      <c r="G275" s="463"/>
      <c r="H275" s="463"/>
      <c r="I275" s="92"/>
    </row>
    <row r="276" spans="1:10" ht="15" hidden="1" customHeight="1"/>
    <row r="277" spans="1:10" ht="15" hidden="1" customHeight="1">
      <c r="B277" s="427" t="s">
        <v>274</v>
      </c>
      <c r="C277" s="427"/>
      <c r="D277" s="427"/>
      <c r="E277" s="427"/>
      <c r="F277" s="427"/>
      <c r="G277" s="427"/>
      <c r="H277" s="427"/>
      <c r="I277" s="89"/>
      <c r="J277" s="1" t="s">
        <v>277</v>
      </c>
    </row>
    <row r="278" spans="1:10" ht="15" hidden="1" customHeight="1">
      <c r="B278" s="404" t="s">
        <v>607</v>
      </c>
      <c r="C278" s="404"/>
      <c r="D278" s="404"/>
      <c r="E278" s="404"/>
      <c r="F278" s="404"/>
      <c r="G278" s="404"/>
      <c r="H278" s="404"/>
      <c r="I278" s="89"/>
    </row>
    <row r="279" spans="1:10" ht="15" hidden="1" customHeight="1">
      <c r="I279" s="89"/>
    </row>
    <row r="280" spans="1:10" ht="30" hidden="1" customHeight="1">
      <c r="B280" s="427" t="s">
        <v>275</v>
      </c>
      <c r="C280" s="427"/>
      <c r="D280" s="427"/>
      <c r="E280" s="427"/>
      <c r="F280" s="427"/>
      <c r="G280" s="427"/>
      <c r="H280" s="427"/>
      <c r="I280" s="89"/>
      <c r="J280" s="1" t="s">
        <v>276</v>
      </c>
    </row>
    <row r="281" spans="1:10" ht="15" hidden="1" customHeight="1">
      <c r="B281" s="404" t="s">
        <v>608</v>
      </c>
      <c r="C281" s="404"/>
      <c r="D281" s="404"/>
      <c r="E281" s="404"/>
      <c r="F281" s="404"/>
      <c r="G281" s="404"/>
      <c r="H281" s="404"/>
      <c r="I281" s="89"/>
    </row>
    <row r="282" spans="1:10" ht="15" hidden="1" customHeight="1"/>
    <row r="283" spans="1:10" ht="12" hidden="1" customHeight="1">
      <c r="B283" s="427" t="s">
        <v>595</v>
      </c>
      <c r="C283" s="427"/>
      <c r="D283" s="427"/>
      <c r="E283" s="427"/>
      <c r="F283" s="427"/>
      <c r="G283" s="427"/>
      <c r="H283" s="427"/>
      <c r="I283" s="89"/>
    </row>
    <row r="284" spans="1:10" ht="19.25" hidden="1" customHeight="1">
      <c r="B284" s="404" t="s">
        <v>701</v>
      </c>
      <c r="C284" s="404"/>
      <c r="D284" s="404"/>
      <c r="E284" s="404"/>
      <c r="F284" s="404"/>
      <c r="G284" s="404"/>
      <c r="H284" s="404"/>
      <c r="I284" s="89"/>
    </row>
    <row r="285" spans="1:10" ht="15" hidden="1" customHeight="1">
      <c r="B285" s="409" t="s">
        <v>878</v>
      </c>
      <c r="C285" s="409"/>
      <c r="D285" s="409"/>
      <c r="E285" s="409"/>
      <c r="F285" s="409"/>
      <c r="G285" s="409"/>
    </row>
    <row r="286" spans="1:10" ht="15" hidden="1" customHeight="1">
      <c r="B286" s="485" t="s">
        <v>409</v>
      </c>
      <c r="C286" s="485"/>
      <c r="D286" s="485"/>
      <c r="E286" s="485"/>
      <c r="F286" s="485"/>
      <c r="G286" s="485"/>
      <c r="H286" s="208"/>
    </row>
    <row r="287" spans="1:10" ht="18.649999999999999" hidden="1" customHeight="1">
      <c r="B287" s="485" t="s">
        <v>410</v>
      </c>
      <c r="C287" s="485"/>
      <c r="D287" s="485"/>
      <c r="E287" s="485"/>
      <c r="F287" s="485"/>
      <c r="G287" s="485"/>
      <c r="H287" s="209"/>
    </row>
    <row r="288" spans="1:10" ht="22.75" hidden="1" customHeight="1">
      <c r="B288" s="484" t="s">
        <v>533</v>
      </c>
      <c r="C288" s="484"/>
      <c r="D288" s="484"/>
      <c r="E288" s="484"/>
      <c r="F288" s="484"/>
      <c r="G288" s="484"/>
      <c r="H288" s="208"/>
    </row>
    <row r="289" spans="2:8" ht="15" hidden="1" customHeight="1">
      <c r="B289" s="485" t="s">
        <v>252</v>
      </c>
      <c r="C289" s="485"/>
      <c r="D289" s="485"/>
      <c r="E289" s="485"/>
      <c r="F289" s="485"/>
      <c r="G289" s="485"/>
      <c r="H289" s="208"/>
    </row>
    <row r="290" spans="2:8" ht="15" hidden="1" customHeight="1">
      <c r="B290" s="485" t="s">
        <v>534</v>
      </c>
      <c r="C290" s="485"/>
      <c r="D290" s="485"/>
      <c r="E290" s="485"/>
      <c r="F290" s="485"/>
      <c r="G290" s="485"/>
      <c r="H290" s="208"/>
    </row>
    <row r="291" spans="2:8" ht="15" hidden="1" customHeight="1">
      <c r="H291" s="209"/>
    </row>
    <row r="292" spans="2:8" ht="15" hidden="1" customHeight="1">
      <c r="B292" s="485" t="s">
        <v>594</v>
      </c>
      <c r="C292" s="485"/>
      <c r="D292" s="485"/>
      <c r="E292" s="485"/>
      <c r="F292" s="485"/>
      <c r="G292" s="485"/>
      <c r="H292" s="209"/>
    </row>
    <row r="293" spans="2:8" ht="15" hidden="1" customHeight="1">
      <c r="B293" s="485" t="s">
        <v>409</v>
      </c>
      <c r="C293" s="485"/>
      <c r="D293" s="485"/>
      <c r="E293" s="485"/>
      <c r="F293" s="485"/>
      <c r="G293" s="485"/>
      <c r="H293" s="210">
        <v>2199591</v>
      </c>
    </row>
    <row r="294" spans="2:8" ht="15" hidden="1" customHeight="1">
      <c r="B294" s="485" t="s">
        <v>410</v>
      </c>
      <c r="C294" s="485"/>
      <c r="D294" s="485"/>
      <c r="E294" s="485"/>
      <c r="F294" s="485"/>
      <c r="G294" s="485"/>
      <c r="H294" s="209">
        <f>H293+H295+H296</f>
        <v>2431037</v>
      </c>
    </row>
    <row r="295" spans="2:8" ht="15" hidden="1" customHeight="1">
      <c r="B295" s="409" t="s">
        <v>535</v>
      </c>
      <c r="C295" s="409"/>
      <c r="D295" s="409"/>
      <c r="E295" s="409"/>
      <c r="F295" s="409"/>
      <c r="G295" s="409"/>
      <c r="H295" s="211">
        <v>231446</v>
      </c>
    </row>
    <row r="296" spans="2:8" ht="24.65" hidden="1" customHeight="1">
      <c r="B296" s="484" t="s">
        <v>536</v>
      </c>
      <c r="C296" s="484"/>
      <c r="D296" s="484"/>
      <c r="E296" s="484"/>
      <c r="F296" s="484"/>
      <c r="G296" s="484"/>
      <c r="H296" s="208"/>
    </row>
    <row r="297" spans="2:8" ht="15" hidden="1" customHeight="1">
      <c r="B297" s="68"/>
      <c r="C297" s="68"/>
      <c r="D297" s="68"/>
      <c r="E297" s="68"/>
      <c r="F297" s="68"/>
      <c r="G297" s="68"/>
      <c r="H297" s="169"/>
    </row>
    <row r="298" spans="2:8" ht="15" hidden="1" customHeight="1">
      <c r="B298" s="484" t="s">
        <v>537</v>
      </c>
      <c r="C298" s="484"/>
      <c r="D298" s="484"/>
      <c r="E298" s="484"/>
      <c r="F298" s="484"/>
      <c r="G298" s="484"/>
      <c r="H298" s="208"/>
    </row>
    <row r="299" spans="2:8" ht="15" hidden="1" customHeight="1">
      <c r="B299" s="81"/>
      <c r="C299" s="81"/>
      <c r="D299" s="81"/>
      <c r="E299" s="81"/>
      <c r="F299" s="81"/>
      <c r="G299" s="81"/>
      <c r="H299" s="212"/>
    </row>
    <row r="300" spans="2:8" ht="15" hidden="1" customHeight="1">
      <c r="B300" s="70" t="s">
        <v>438</v>
      </c>
      <c r="C300" s="70"/>
      <c r="D300" s="70"/>
      <c r="E300" s="70"/>
      <c r="F300" s="70"/>
      <c r="G300" s="70"/>
      <c r="H300" s="213" t="str">
        <f>IF($H$160&lt;&gt;Aktīvs!$E$24,CONCATENATE("Atlikusī vērtība pārskata gada sākumā nesakrīt ar bilanci par ",$H$160-Aktīvs!$E$24," EUR"),"")</f>
        <v/>
      </c>
    </row>
    <row r="301" spans="2:8" ht="15" hidden="1" customHeight="1">
      <c r="B301" s="485" t="s">
        <v>409</v>
      </c>
      <c r="C301" s="485"/>
      <c r="D301" s="485"/>
      <c r="E301" s="485"/>
      <c r="F301" s="485"/>
      <c r="G301" s="485"/>
      <c r="H301" s="209">
        <f>H286-H293</f>
        <v>-2199591</v>
      </c>
    </row>
    <row r="302" spans="2:8" ht="15" hidden="1" customHeight="1">
      <c r="B302" s="485" t="s">
        <v>410</v>
      </c>
      <c r="C302" s="485"/>
      <c r="D302" s="485"/>
      <c r="E302" s="485"/>
      <c r="F302" s="485"/>
      <c r="G302" s="485"/>
      <c r="H302" s="209">
        <f>H287-H294</f>
        <v>-2431037</v>
      </c>
    </row>
    <row r="303" spans="2:8" ht="15" hidden="1" customHeight="1"/>
    <row r="304" spans="2:8" ht="15" customHeight="1">
      <c r="B304" s="486" t="s">
        <v>700</v>
      </c>
      <c r="C304" s="486"/>
      <c r="D304" s="486"/>
      <c r="E304" s="486"/>
      <c r="F304" s="486"/>
      <c r="G304" s="486"/>
      <c r="H304" s="486"/>
    </row>
    <row r="305" spans="2:8" ht="15" customHeight="1">
      <c r="B305" s="409" t="s">
        <v>878</v>
      </c>
      <c r="C305" s="409"/>
      <c r="D305" s="409"/>
      <c r="E305" s="409"/>
      <c r="F305" s="409"/>
      <c r="G305" s="409"/>
    </row>
    <row r="306" spans="2:8" ht="15" customHeight="1">
      <c r="B306" s="485" t="s">
        <v>409</v>
      </c>
      <c r="C306" s="485"/>
      <c r="D306" s="485"/>
      <c r="E306" s="485"/>
      <c r="F306" s="485"/>
      <c r="G306" s="485"/>
      <c r="H306" s="209">
        <v>5320182</v>
      </c>
    </row>
    <row r="307" spans="2:8" ht="15" customHeight="1">
      <c r="B307" s="485" t="s">
        <v>410</v>
      </c>
      <c r="C307" s="485"/>
      <c r="D307" s="485"/>
      <c r="E307" s="485"/>
      <c r="F307" s="485"/>
      <c r="G307" s="485"/>
      <c r="H307" s="209">
        <v>5496524</v>
      </c>
    </row>
    <row r="308" spans="2:8" ht="24" customHeight="1">
      <c r="B308" s="484" t="s">
        <v>533</v>
      </c>
      <c r="C308" s="484"/>
      <c r="D308" s="484"/>
      <c r="E308" s="484"/>
      <c r="F308" s="484"/>
      <c r="G308" s="484"/>
      <c r="H308" s="208">
        <v>232010</v>
      </c>
    </row>
    <row r="309" spans="2:8" ht="11.4" customHeight="1">
      <c r="B309" s="485" t="s">
        <v>252</v>
      </c>
      <c r="C309" s="485"/>
      <c r="D309" s="485"/>
      <c r="E309" s="485"/>
      <c r="F309" s="485"/>
      <c r="G309" s="485"/>
      <c r="H309" s="208">
        <v>128750</v>
      </c>
    </row>
    <row r="310" spans="2:8" ht="15" customHeight="1">
      <c r="B310" s="485" t="s">
        <v>534</v>
      </c>
      <c r="C310" s="485"/>
      <c r="D310" s="485"/>
      <c r="E310" s="485"/>
      <c r="F310" s="485"/>
      <c r="G310" s="485"/>
      <c r="H310" s="208">
        <v>73082</v>
      </c>
    </row>
    <row r="311" spans="2:8" ht="7.25" customHeight="1">
      <c r="H311" s="209"/>
    </row>
    <row r="312" spans="2:8" ht="15" customHeight="1">
      <c r="B312" s="485" t="s">
        <v>594</v>
      </c>
      <c r="C312" s="485"/>
      <c r="D312" s="485"/>
      <c r="E312" s="485"/>
      <c r="F312" s="485"/>
      <c r="G312" s="485"/>
      <c r="H312" s="24"/>
    </row>
    <row r="313" spans="2:8" ht="15" customHeight="1">
      <c r="B313" s="485" t="s">
        <v>409</v>
      </c>
      <c r="C313" s="485"/>
      <c r="D313" s="485"/>
      <c r="E313" s="485"/>
      <c r="F313" s="485"/>
      <c r="G313" s="485"/>
      <c r="H313" s="24">
        <f>H312+H314+H315</f>
        <v>3842547</v>
      </c>
    </row>
    <row r="314" spans="2:8" ht="15" customHeight="1">
      <c r="B314" s="485" t="s">
        <v>410</v>
      </c>
      <c r="C314" s="485"/>
      <c r="D314" s="485"/>
      <c r="E314" s="485"/>
      <c r="F314" s="485"/>
      <c r="G314" s="485"/>
      <c r="H314" s="24">
        <v>3611337</v>
      </c>
    </row>
    <row r="315" spans="2:8" ht="15" customHeight="1">
      <c r="B315" s="409" t="s">
        <v>535</v>
      </c>
      <c r="C315" s="409"/>
      <c r="D315" s="409"/>
      <c r="E315" s="409"/>
      <c r="F315" s="409"/>
      <c r="G315" s="409"/>
      <c r="H315" s="265">
        <v>231210</v>
      </c>
    </row>
    <row r="316" spans="2:8" ht="25.25" customHeight="1">
      <c r="B316" s="484" t="s">
        <v>536</v>
      </c>
      <c r="C316" s="484"/>
      <c r="D316" s="484"/>
      <c r="E316" s="484"/>
      <c r="F316" s="484"/>
      <c r="G316" s="484"/>
      <c r="H316" s="208">
        <v>128750</v>
      </c>
    </row>
    <row r="317" spans="2:8" ht="17" hidden="1" customHeight="1">
      <c r="B317" s="68"/>
      <c r="C317" s="68"/>
      <c r="D317" s="68"/>
      <c r="E317" s="68"/>
      <c r="F317" s="68"/>
      <c r="G317" s="68"/>
      <c r="H317" s="169"/>
    </row>
    <row r="318" spans="2:8" ht="33.75" hidden="1" customHeight="1">
      <c r="B318" s="484" t="s">
        <v>537</v>
      </c>
      <c r="C318" s="484"/>
      <c r="D318" s="484"/>
      <c r="E318" s="484"/>
      <c r="F318" s="484"/>
      <c r="G318" s="484"/>
      <c r="H318" s="208"/>
    </row>
    <row r="319" spans="2:8" ht="15" customHeight="1">
      <c r="B319" s="81"/>
      <c r="C319" s="81"/>
      <c r="D319" s="81"/>
      <c r="E319" s="81"/>
      <c r="F319" s="81"/>
      <c r="G319" s="81"/>
      <c r="H319" s="212"/>
    </row>
    <row r="320" spans="2:8" ht="15" customHeight="1">
      <c r="B320" s="70" t="s">
        <v>438</v>
      </c>
      <c r="C320" s="70"/>
      <c r="D320" s="70"/>
      <c r="E320" s="70"/>
      <c r="F320" s="70"/>
      <c r="G320" s="70"/>
      <c r="H320" s="213" t="str">
        <f>IF($H$160&lt;&gt;Aktīvs!$E$24,CONCATENATE("Atlikusī vērtība pārskata gada sākumā nesakrīt ar bilanci par ",$H$160-Aktīvs!$E$24," EUR"),"")</f>
        <v/>
      </c>
    </row>
    <row r="321" spans="1:8" ht="15" customHeight="1">
      <c r="B321" s="485" t="s">
        <v>409</v>
      </c>
      <c r="C321" s="485"/>
      <c r="D321" s="485"/>
      <c r="E321" s="485"/>
      <c r="F321" s="485"/>
      <c r="G321" s="485"/>
      <c r="H321" s="209">
        <v>1811405</v>
      </c>
    </row>
    <row r="322" spans="1:8" ht="15" customHeight="1">
      <c r="B322" s="485" t="s">
        <v>410</v>
      </c>
      <c r="C322" s="485"/>
      <c r="D322" s="485"/>
      <c r="E322" s="485"/>
      <c r="F322" s="485"/>
      <c r="G322" s="485"/>
      <c r="H322" s="264">
        <f>H307-H314</f>
        <v>1885187</v>
      </c>
    </row>
    <row r="323" spans="1:8" ht="9.65" customHeight="1"/>
    <row r="324" spans="1:8" ht="15" customHeight="1">
      <c r="B324" s="162" t="s">
        <v>702</v>
      </c>
    </row>
    <row r="325" spans="1:8" ht="15" customHeight="1">
      <c r="B325" s="1" t="s">
        <v>891</v>
      </c>
    </row>
    <row r="326" spans="1:8" ht="15" customHeight="1">
      <c r="B326" s="1" t="s">
        <v>703</v>
      </c>
    </row>
    <row r="327" spans="1:8" ht="8.4" customHeight="1"/>
    <row r="328" spans="1:8" ht="17.399999999999999" customHeight="1">
      <c r="B328" s="18" t="s">
        <v>701</v>
      </c>
      <c r="C328" s="18"/>
      <c r="D328" s="18"/>
    </row>
    <row r="329" spans="1:8" ht="9" customHeight="1"/>
    <row r="330" spans="1:8" ht="15" customHeight="1">
      <c r="B330" s="506" t="s">
        <v>884</v>
      </c>
      <c r="C330" s="506"/>
      <c r="D330" s="506"/>
      <c r="E330" s="506"/>
      <c r="F330" s="506"/>
      <c r="H330" s="169">
        <v>11921</v>
      </c>
    </row>
    <row r="331" spans="1:8" ht="26.4" customHeight="1">
      <c r="B331" s="1" t="s">
        <v>892</v>
      </c>
      <c r="H331" s="263">
        <v>139534</v>
      </c>
    </row>
    <row r="332" spans="1:8" ht="6" customHeight="1"/>
    <row r="333" spans="1:8" ht="15" customHeight="1">
      <c r="A333" s="154">
        <f>A1+0.2</f>
        <v>2.2000000000000002</v>
      </c>
      <c r="B333" s="18" t="s">
        <v>64</v>
      </c>
      <c r="C333" s="18"/>
      <c r="D333" s="18"/>
    </row>
    <row r="334" spans="1:8" ht="9" customHeight="1"/>
    <row r="335" spans="1:8" ht="13.75" customHeight="1">
      <c r="F335" s="219">
        <v>2024</v>
      </c>
      <c r="H335" s="219">
        <v>2023</v>
      </c>
    </row>
    <row r="336" spans="1:8" ht="15" customHeight="1">
      <c r="B336" s="1" t="s">
        <v>64</v>
      </c>
      <c r="F336" s="169">
        <v>681475</v>
      </c>
      <c r="H336" s="169" t="s">
        <v>704</v>
      </c>
    </row>
    <row r="337" spans="1:11" ht="15" customHeight="1">
      <c r="B337" s="1" t="s">
        <v>705</v>
      </c>
      <c r="F337" s="169">
        <v>-12550</v>
      </c>
      <c r="H337" s="169" t="s">
        <v>706</v>
      </c>
      <c r="K337" s="33"/>
    </row>
    <row r="338" spans="1:11" ht="19.75" customHeight="1">
      <c r="B338" s="18" t="s">
        <v>121</v>
      </c>
      <c r="C338" s="18"/>
      <c r="D338" s="18"/>
      <c r="E338" s="18"/>
      <c r="F338" s="58">
        <v>668925</v>
      </c>
      <c r="H338" s="58" t="s">
        <v>707</v>
      </c>
    </row>
    <row r="339" spans="1:11" ht="18.649999999999999" hidden="1" customHeight="1">
      <c r="F339" s="169"/>
      <c r="G339" s="169"/>
    </row>
    <row r="340" spans="1:11" ht="58.75" customHeight="1">
      <c r="B340" s="411" t="s">
        <v>911</v>
      </c>
      <c r="C340" s="411"/>
      <c r="D340" s="411"/>
      <c r="E340" s="411"/>
      <c r="F340" s="411"/>
      <c r="G340" s="411"/>
      <c r="H340" s="411"/>
    </row>
    <row r="341" spans="1:11" ht="21.5" customHeight="1">
      <c r="A341" s="154"/>
      <c r="B341" s="6" t="s">
        <v>64</v>
      </c>
      <c r="C341" s="18"/>
      <c r="D341" s="18"/>
      <c r="F341" s="219">
        <v>2024</v>
      </c>
      <c r="H341" s="219">
        <v>2023</v>
      </c>
    </row>
    <row r="342" spans="1:11" ht="15" customHeight="1">
      <c r="B342" s="1" t="s">
        <v>717</v>
      </c>
      <c r="F342" s="169">
        <v>123181</v>
      </c>
      <c r="H342" s="169" t="s">
        <v>708</v>
      </c>
    </row>
    <row r="343" spans="1:11" ht="15" hidden="1" customHeight="1">
      <c r="B343" s="18"/>
      <c r="C343" s="18"/>
      <c r="D343" s="18"/>
      <c r="E343" s="18"/>
      <c r="F343" s="58"/>
      <c r="H343" s="221"/>
    </row>
    <row r="344" spans="1:11" ht="15" hidden="1" customHeight="1">
      <c r="F344" s="169"/>
      <c r="G344" s="169"/>
    </row>
    <row r="345" spans="1:11" ht="15" hidden="1" customHeight="1">
      <c r="F345" s="169"/>
      <c r="G345" s="169"/>
      <c r="H345" s="1" t="s">
        <v>213</v>
      </c>
      <c r="I345" s="68" t="s">
        <v>213</v>
      </c>
    </row>
    <row r="346" spans="1:11" ht="14" hidden="1"/>
    <row r="347" spans="1:11" ht="15" customHeight="1">
      <c r="B347" s="1" t="s">
        <v>64</v>
      </c>
      <c r="F347" s="169">
        <v>681475</v>
      </c>
      <c r="H347" s="169">
        <v>839004</v>
      </c>
    </row>
    <row r="348" spans="1:11" ht="11" customHeight="1">
      <c r="B348" s="332" t="s">
        <v>893</v>
      </c>
      <c r="C348" s="332"/>
      <c r="D348" s="331"/>
      <c r="E348" s="331"/>
      <c r="F348" s="331">
        <v>-12550</v>
      </c>
      <c r="H348" s="169">
        <v>-16138</v>
      </c>
    </row>
    <row r="349" spans="1:11" ht="30.5" customHeight="1">
      <c r="A349" s="154">
        <f>A1+0.3</f>
        <v>2.2999999999999998</v>
      </c>
      <c r="B349" s="18" t="s">
        <v>67</v>
      </c>
      <c r="F349" s="219">
        <v>2024</v>
      </c>
      <c r="H349" s="220">
        <v>2023</v>
      </c>
    </row>
    <row r="350" spans="1:11" ht="15" customHeight="1">
      <c r="B350" s="1" t="s">
        <v>709</v>
      </c>
      <c r="F350" s="169">
        <v>47</v>
      </c>
      <c r="H350" s="169">
        <v>41</v>
      </c>
    </row>
    <row r="351" spans="1:11" ht="15" customHeight="1">
      <c r="B351" s="1" t="s">
        <v>710</v>
      </c>
      <c r="F351" s="169">
        <v>7556</v>
      </c>
      <c r="H351" s="169">
        <v>1499</v>
      </c>
    </row>
    <row r="352" spans="1:11" ht="15" customHeight="1">
      <c r="B352" s="1" t="s">
        <v>711</v>
      </c>
      <c r="F352" s="169">
        <v>16412</v>
      </c>
      <c r="H352" s="169">
        <v>2000</v>
      </c>
    </row>
    <row r="353" spans="1:9" ht="1.75" hidden="1" customHeight="1">
      <c r="B353" s="1" t="s">
        <v>712</v>
      </c>
      <c r="F353" s="169"/>
      <c r="H353" s="212"/>
    </row>
    <row r="354" spans="1:9" ht="15" customHeight="1">
      <c r="B354" s="18" t="s">
        <v>121</v>
      </c>
      <c r="C354" s="18"/>
      <c r="D354" s="18"/>
      <c r="E354" s="18"/>
      <c r="F354" s="58">
        <v>24015</v>
      </c>
      <c r="H354" s="221">
        <v>3540</v>
      </c>
    </row>
    <row r="355" spans="1:9" ht="15" customHeight="1">
      <c r="F355" s="169"/>
      <c r="H355" s="169"/>
    </row>
    <row r="356" spans="1:9" ht="15" customHeight="1">
      <c r="A356" s="154">
        <f>A1+0.4</f>
        <v>2.4</v>
      </c>
      <c r="B356" s="18" t="s">
        <v>68</v>
      </c>
      <c r="C356" s="18"/>
      <c r="F356" s="219">
        <v>2024</v>
      </c>
      <c r="H356" s="220">
        <v>2023</v>
      </c>
    </row>
    <row r="357" spans="1:9" ht="15" customHeight="1">
      <c r="B357" s="1" t="s">
        <v>713</v>
      </c>
      <c r="F357" s="169">
        <v>6309</v>
      </c>
      <c r="H357" s="169">
        <v>6014</v>
      </c>
    </row>
    <row r="358" spans="1:9" ht="15" customHeight="1">
      <c r="B358" s="1" t="s">
        <v>714</v>
      </c>
      <c r="F358" s="169">
        <v>2162</v>
      </c>
      <c r="H358" s="169">
        <v>1688</v>
      </c>
    </row>
    <row r="359" spans="1:9" ht="15" customHeight="1">
      <c r="B359" s="18" t="s">
        <v>121</v>
      </c>
      <c r="C359" s="18"/>
      <c r="D359" s="18"/>
      <c r="E359" s="18"/>
      <c r="F359" s="58">
        <v>8471</v>
      </c>
      <c r="H359" s="221">
        <v>7702</v>
      </c>
    </row>
    <row r="361" spans="1:9" ht="15" customHeight="1">
      <c r="A361" s="154">
        <f>A1+0.5</f>
        <v>2.5</v>
      </c>
      <c r="B361" s="18" t="s">
        <v>715</v>
      </c>
      <c r="C361" s="18"/>
    </row>
    <row r="363" spans="1:9" ht="15" customHeight="1">
      <c r="B363" s="1" t="s">
        <v>716</v>
      </c>
      <c r="E363" s="219">
        <v>2024</v>
      </c>
      <c r="F363" s="344"/>
      <c r="G363" s="345"/>
      <c r="H363" s="219">
        <v>2023</v>
      </c>
    </row>
    <row r="364" spans="1:9" ht="15" customHeight="1">
      <c r="D364" s="231" t="s">
        <v>7</v>
      </c>
      <c r="E364" s="1" t="s">
        <v>205</v>
      </c>
      <c r="G364" s="231" t="s">
        <v>7</v>
      </c>
      <c r="H364" s="212" t="s">
        <v>205</v>
      </c>
      <c r="I364" s="68" t="s">
        <v>213</v>
      </c>
    </row>
    <row r="365" spans="1:9" ht="15" customHeight="1">
      <c r="B365" s="1" t="s">
        <v>205</v>
      </c>
      <c r="E365" s="1">
        <v>91863</v>
      </c>
      <c r="H365" s="1">
        <v>121263</v>
      </c>
    </row>
    <row r="366" spans="1:9" ht="15" customHeight="1">
      <c r="B366" s="18" t="s">
        <v>121</v>
      </c>
      <c r="C366" s="18"/>
      <c r="D366" s="18"/>
      <c r="E366" s="18">
        <v>91863</v>
      </c>
      <c r="F366" s="18"/>
      <c r="H366" s="18">
        <v>121263</v>
      </c>
    </row>
  </sheetData>
  <mergeCells count="214">
    <mergeCell ref="B340:H340"/>
    <mergeCell ref="B330:F330"/>
    <mergeCell ref="B24:G24"/>
    <mergeCell ref="B283:H283"/>
    <mergeCell ref="B209:C209"/>
    <mergeCell ref="E208:H208"/>
    <mergeCell ref="E209:H209"/>
    <mergeCell ref="B150:G150"/>
    <mergeCell ref="B151:G151"/>
    <mergeCell ref="B152:G152"/>
    <mergeCell ref="B164:H164"/>
    <mergeCell ref="B170:G170"/>
    <mergeCell ref="B153:G153"/>
    <mergeCell ref="B154:G154"/>
    <mergeCell ref="B155:G155"/>
    <mergeCell ref="B157:G157"/>
    <mergeCell ref="B252:H252"/>
    <mergeCell ref="B242:B243"/>
    <mergeCell ref="B265:D266"/>
    <mergeCell ref="B267:D267"/>
    <mergeCell ref="B268:D268"/>
    <mergeCell ref="B269:D269"/>
    <mergeCell ref="B270:D270"/>
    <mergeCell ref="B272:H272"/>
    <mergeCell ref="B57:G57"/>
    <mergeCell ref="B58:G58"/>
    <mergeCell ref="B52:G52"/>
    <mergeCell ref="B53:G53"/>
    <mergeCell ref="B54:G54"/>
    <mergeCell ref="B181:G181"/>
    <mergeCell ref="B206:H206"/>
    <mergeCell ref="B208:C208"/>
    <mergeCell ref="B98:H98"/>
    <mergeCell ref="B99:H99"/>
    <mergeCell ref="B103:G103"/>
    <mergeCell ref="B104:G104"/>
    <mergeCell ref="B132:G132"/>
    <mergeCell ref="B133:G133"/>
    <mergeCell ref="B89:G89"/>
    <mergeCell ref="B120:G120"/>
    <mergeCell ref="B111:G111"/>
    <mergeCell ref="B112:G112"/>
    <mergeCell ref="B113:G113"/>
    <mergeCell ref="B134:G134"/>
    <mergeCell ref="B148:G148"/>
    <mergeCell ref="B85:G85"/>
    <mergeCell ref="B86:G86"/>
    <mergeCell ref="B87:G87"/>
    <mergeCell ref="B273:H273"/>
    <mergeCell ref="B236:H236"/>
    <mergeCell ref="B284:H284"/>
    <mergeCell ref="B60:G60"/>
    <mergeCell ref="B280:H280"/>
    <mergeCell ref="B281:H281"/>
    <mergeCell ref="B218:H218"/>
    <mergeCell ref="B275:H275"/>
    <mergeCell ref="B277:H277"/>
    <mergeCell ref="B61:G61"/>
    <mergeCell ref="B63:G63"/>
    <mergeCell ref="B66:G66"/>
    <mergeCell ref="B67:G67"/>
    <mergeCell ref="B82:G82"/>
    <mergeCell ref="B278:H278"/>
    <mergeCell ref="B239:H239"/>
    <mergeCell ref="B174:G174"/>
    <mergeCell ref="B175:G175"/>
    <mergeCell ref="B177:G177"/>
    <mergeCell ref="B178:G178"/>
    <mergeCell ref="B184:G184"/>
    <mergeCell ref="B185:G185"/>
    <mergeCell ref="B180:G180"/>
    <mergeCell ref="B172:G172"/>
    <mergeCell ref="B21:G21"/>
    <mergeCell ref="B59:G59"/>
    <mergeCell ref="B91:G91"/>
    <mergeCell ref="B94:G94"/>
    <mergeCell ref="B95:G95"/>
    <mergeCell ref="B149:G149"/>
    <mergeCell ref="B129:G129"/>
    <mergeCell ref="B135:G135"/>
    <mergeCell ref="B137:G137"/>
    <mergeCell ref="B140:G140"/>
    <mergeCell ref="B141:G141"/>
    <mergeCell ref="B106:G106"/>
    <mergeCell ref="B105:G105"/>
    <mergeCell ref="B108:G108"/>
    <mergeCell ref="B114:G114"/>
    <mergeCell ref="B116:G116"/>
    <mergeCell ref="B119:G119"/>
    <mergeCell ref="B38:G38"/>
    <mergeCell ref="B39:G39"/>
    <mergeCell ref="B40:G40"/>
    <mergeCell ref="B42:G42"/>
    <mergeCell ref="B45:G45"/>
    <mergeCell ref="B46:G46"/>
    <mergeCell ref="B55:G55"/>
    <mergeCell ref="B50:G50"/>
    <mergeCell ref="B36:G36"/>
    <mergeCell ref="B25:G25"/>
    <mergeCell ref="B29:G29"/>
    <mergeCell ref="B30:G30"/>
    <mergeCell ref="B31:G31"/>
    <mergeCell ref="B32:G32"/>
    <mergeCell ref="B33:G33"/>
    <mergeCell ref="B34:G34"/>
    <mergeCell ref="B37:G37"/>
    <mergeCell ref="B219:H219"/>
    <mergeCell ref="I1:I2"/>
    <mergeCell ref="B19:G19"/>
    <mergeCell ref="B18:G18"/>
    <mergeCell ref="B15:G15"/>
    <mergeCell ref="B11:G11"/>
    <mergeCell ref="B12:G12"/>
    <mergeCell ref="B13:G13"/>
    <mergeCell ref="B9:G9"/>
    <mergeCell ref="B16:G16"/>
    <mergeCell ref="B10:G10"/>
    <mergeCell ref="B17:G17"/>
    <mergeCell ref="B3:H3"/>
    <mergeCell ref="B8:G8"/>
    <mergeCell ref="B197:D198"/>
    <mergeCell ref="G198:H198"/>
    <mergeCell ref="B188:H188"/>
    <mergeCell ref="B194:H194"/>
    <mergeCell ref="B195:H195"/>
    <mergeCell ref="G197:H197"/>
    <mergeCell ref="B160:G160"/>
    <mergeCell ref="B161:G161"/>
    <mergeCell ref="B173:G173"/>
    <mergeCell ref="B51:G51"/>
    <mergeCell ref="B88:G88"/>
    <mergeCell ref="B72:H72"/>
    <mergeCell ref="B73:H73"/>
    <mergeCell ref="B78:G78"/>
    <mergeCell ref="B79:G79"/>
    <mergeCell ref="B80:G80"/>
    <mergeCell ref="B70:H70"/>
    <mergeCell ref="B81:G81"/>
    <mergeCell ref="B83:G83"/>
    <mergeCell ref="B107:G107"/>
    <mergeCell ref="H221:H222"/>
    <mergeCell ref="B165:H165"/>
    <mergeCell ref="B171:G171"/>
    <mergeCell ref="B192:H192"/>
    <mergeCell ref="B124:G124"/>
    <mergeCell ref="B125:G125"/>
    <mergeCell ref="B126:G126"/>
    <mergeCell ref="B127:G127"/>
    <mergeCell ref="B179:G179"/>
    <mergeCell ref="B128:G128"/>
    <mergeCell ref="B131:G131"/>
    <mergeCell ref="B199:D199"/>
    <mergeCell ref="B145:G145"/>
    <mergeCell ref="B146:G146"/>
    <mergeCell ref="B147:G147"/>
    <mergeCell ref="B110:G110"/>
    <mergeCell ref="B201:D201"/>
    <mergeCell ref="G199:H199"/>
    <mergeCell ref="G200:H200"/>
    <mergeCell ref="G201:H201"/>
    <mergeCell ref="B204:H204"/>
    <mergeCell ref="B200:D200"/>
    <mergeCell ref="E210:H210"/>
    <mergeCell ref="A221:A222"/>
    <mergeCell ref="B221:B222"/>
    <mergeCell ref="C221:C222"/>
    <mergeCell ref="B216:H216"/>
    <mergeCell ref="B214:H214"/>
    <mergeCell ref="B211:C211"/>
    <mergeCell ref="B210:C210"/>
    <mergeCell ref="B285:G285"/>
    <mergeCell ref="B286:G286"/>
    <mergeCell ref="B237:H237"/>
    <mergeCell ref="B240:H240"/>
    <mergeCell ref="B249:H249"/>
    <mergeCell ref="B250:H250"/>
    <mergeCell ref="A242:A243"/>
    <mergeCell ref="B255:H255"/>
    <mergeCell ref="B264:H264"/>
    <mergeCell ref="B256:D257"/>
    <mergeCell ref="B258:D258"/>
    <mergeCell ref="B259:D259"/>
    <mergeCell ref="B260:D260"/>
    <mergeCell ref="B261:D261"/>
    <mergeCell ref="C242:E243"/>
    <mergeCell ref="C244:E244"/>
    <mergeCell ref="C245:E245"/>
    <mergeCell ref="B287:G287"/>
    <mergeCell ref="B288:G288"/>
    <mergeCell ref="B289:G289"/>
    <mergeCell ref="B290:G290"/>
    <mergeCell ref="B292:G292"/>
    <mergeCell ref="B293:G293"/>
    <mergeCell ref="B294:G294"/>
    <mergeCell ref="B295:G295"/>
    <mergeCell ref="B296:G296"/>
    <mergeCell ref="B298:G298"/>
    <mergeCell ref="B301:G301"/>
    <mergeCell ref="B302:G302"/>
    <mergeCell ref="B304:H304"/>
    <mergeCell ref="B305:G305"/>
    <mergeCell ref="B306:G306"/>
    <mergeCell ref="B307:G307"/>
    <mergeCell ref="B321:G321"/>
    <mergeCell ref="B322:G322"/>
    <mergeCell ref="B308:G308"/>
    <mergeCell ref="B309:G309"/>
    <mergeCell ref="B310:G310"/>
    <mergeCell ref="B312:G312"/>
    <mergeCell ref="B313:G313"/>
    <mergeCell ref="B314:G314"/>
    <mergeCell ref="B315:G315"/>
    <mergeCell ref="B316:G316"/>
    <mergeCell ref="B318:G318"/>
  </mergeCells>
  <conditionalFormatting sqref="H9">
    <cfRule type="cellIs" dxfId="60" priority="90" stopIfTrue="1" operator="equal">
      <formula>"Nesakrīt ar Bilanci!"</formula>
    </cfRule>
  </conditionalFormatting>
  <conditionalFormatting sqref="H11:H13">
    <cfRule type="cellIs" dxfId="59" priority="94" stopIfTrue="1" operator="equal">
      <formula>"Nesakrīt ar Bilanci!"</formula>
    </cfRule>
  </conditionalFormatting>
  <conditionalFormatting sqref="H16">
    <cfRule type="cellIs" dxfId="58" priority="93" stopIfTrue="1" operator="equal">
      <formula>"Nesakrīt ar Bilanci!"</formula>
    </cfRule>
  </conditionalFormatting>
  <conditionalFormatting sqref="H18:H19">
    <cfRule type="cellIs" dxfId="57" priority="92" stopIfTrue="1" operator="equal">
      <formula>"Nesakrīt ar Bilanci!"</formula>
    </cfRule>
  </conditionalFormatting>
  <conditionalFormatting sqref="H21">
    <cfRule type="cellIs" dxfId="56" priority="91" stopIfTrue="1" operator="equal">
      <formula>"Nesakrīt ar Bilanci!"</formula>
    </cfRule>
  </conditionalFormatting>
  <conditionalFormatting sqref="H24">
    <cfRule type="cellIs" dxfId="55" priority="48" stopIfTrue="1" operator="equal">
      <formula>"Nesakrīt ar Bilanci!"</formula>
    </cfRule>
  </conditionalFormatting>
  <conditionalFormatting sqref="H30">
    <cfRule type="cellIs" dxfId="54" priority="43" stopIfTrue="1" operator="equal">
      <formula>"Nesakrīt ar Bilanci!"</formula>
    </cfRule>
  </conditionalFormatting>
  <conditionalFormatting sqref="H32:H34">
    <cfRule type="cellIs" dxfId="53" priority="47" stopIfTrue="1" operator="equal">
      <formula>"Nesakrīt ar Bilanci!"</formula>
    </cfRule>
  </conditionalFormatting>
  <conditionalFormatting sqref="H37">
    <cfRule type="cellIs" dxfId="52" priority="46" stopIfTrue="1" operator="equal">
      <formula>"Nesakrīt ar Bilanci!"</formula>
    </cfRule>
  </conditionalFormatting>
  <conditionalFormatting sqref="H39:H40">
    <cfRule type="cellIs" dxfId="51" priority="45" stopIfTrue="1" operator="equal">
      <formula>"Nesakrīt ar Bilanci!"</formula>
    </cfRule>
  </conditionalFormatting>
  <conditionalFormatting sqref="H42">
    <cfRule type="cellIs" dxfId="50" priority="44" stopIfTrue="1" operator="equal">
      <formula>"Nesakrīt ar Bilanci!"</formula>
    </cfRule>
  </conditionalFormatting>
  <conditionalFormatting sqref="H45">
    <cfRule type="cellIs" dxfId="49" priority="42" stopIfTrue="1" operator="equal">
      <formula>"Nesakrīt ar Bilanci!"</formula>
    </cfRule>
  </conditionalFormatting>
  <conditionalFormatting sqref="H51">
    <cfRule type="cellIs" dxfId="48" priority="37" stopIfTrue="1" operator="equal">
      <formula>"Nesakrīt ar Bilanci!"</formula>
    </cfRule>
  </conditionalFormatting>
  <conditionalFormatting sqref="H53:H55">
    <cfRule type="cellIs" dxfId="47" priority="41" stopIfTrue="1" operator="equal">
      <formula>"Nesakrīt ar Bilanci!"</formula>
    </cfRule>
  </conditionalFormatting>
  <conditionalFormatting sqref="H58">
    <cfRule type="cellIs" dxfId="46" priority="40" stopIfTrue="1" operator="equal">
      <formula>"Nesakrīt ar Bilanci!"</formula>
    </cfRule>
  </conditionalFormatting>
  <conditionalFormatting sqref="H60:H61">
    <cfRule type="cellIs" dxfId="45" priority="39" stopIfTrue="1" operator="equal">
      <formula>"Nesakrīt ar Bilanci!"</formula>
    </cfRule>
  </conditionalFormatting>
  <conditionalFormatting sqref="H63">
    <cfRule type="cellIs" dxfId="44" priority="38" stopIfTrue="1" operator="equal">
      <formula>"Nesakrīt ar Bilanci!"</formula>
    </cfRule>
  </conditionalFormatting>
  <conditionalFormatting sqref="H66">
    <cfRule type="cellIs" dxfId="43" priority="36" stopIfTrue="1" operator="equal">
      <formula>"Nesakrīt ar Bilanci!"</formula>
    </cfRule>
  </conditionalFormatting>
  <conditionalFormatting sqref="H79">
    <cfRule type="cellIs" dxfId="42" priority="31" stopIfTrue="1" operator="equal">
      <formula>"Nesakrīt ar Bilanci!"</formula>
    </cfRule>
  </conditionalFormatting>
  <conditionalFormatting sqref="H81:H83">
    <cfRule type="cellIs" dxfId="41" priority="35" stopIfTrue="1" operator="equal">
      <formula>"Nesakrīt ar Bilanci!"</formula>
    </cfRule>
  </conditionalFormatting>
  <conditionalFormatting sqref="H86">
    <cfRule type="cellIs" dxfId="40" priority="34" stopIfTrue="1" operator="equal">
      <formula>"Nesakrīt ar Bilanci!"</formula>
    </cfRule>
  </conditionalFormatting>
  <conditionalFormatting sqref="H88:H89">
    <cfRule type="cellIs" dxfId="39" priority="33" stopIfTrue="1" operator="equal">
      <formula>"Nesakrīt ar Bilanci!"</formula>
    </cfRule>
  </conditionalFormatting>
  <conditionalFormatting sqref="H91">
    <cfRule type="cellIs" dxfId="38" priority="32" stopIfTrue="1" operator="equal">
      <formula>"Nesakrīt ar Bilanci!"</formula>
    </cfRule>
  </conditionalFormatting>
  <conditionalFormatting sqref="H94">
    <cfRule type="cellIs" dxfId="37" priority="30" stopIfTrue="1" operator="equal">
      <formula>"Nesakrīt ar Bilanci!"</formula>
    </cfRule>
  </conditionalFormatting>
  <conditionalFormatting sqref="H104">
    <cfRule type="cellIs" dxfId="36" priority="25" stopIfTrue="1" operator="equal">
      <formula>"Nesakrīt ar Bilanci!"</formula>
    </cfRule>
  </conditionalFormatting>
  <conditionalFormatting sqref="H106:H108">
    <cfRule type="cellIs" dxfId="35" priority="29" stopIfTrue="1" operator="equal">
      <formula>"Nesakrīt ar Bilanci!"</formula>
    </cfRule>
  </conditionalFormatting>
  <conditionalFormatting sqref="H111">
    <cfRule type="cellIs" dxfId="34" priority="28" stopIfTrue="1" operator="equal">
      <formula>"Nesakrīt ar Bilanci!"</formula>
    </cfRule>
  </conditionalFormatting>
  <conditionalFormatting sqref="H113:H114">
    <cfRule type="cellIs" dxfId="33" priority="27" stopIfTrue="1" operator="equal">
      <formula>"Nesakrīt ar Bilanci!"</formula>
    </cfRule>
  </conditionalFormatting>
  <conditionalFormatting sqref="H116">
    <cfRule type="cellIs" dxfId="32" priority="26" stopIfTrue="1" operator="equal">
      <formula>"Nesakrīt ar Bilanci!"</formula>
    </cfRule>
  </conditionalFormatting>
  <conditionalFormatting sqref="H119">
    <cfRule type="cellIs" dxfId="31" priority="24" stopIfTrue="1" operator="equal">
      <formula>"Nesakrīt ar Bilanci!"</formula>
    </cfRule>
  </conditionalFormatting>
  <conditionalFormatting sqref="H125">
    <cfRule type="cellIs" dxfId="30" priority="19" stopIfTrue="1" operator="equal">
      <formula>"Nesakrīt ar Bilanci!"</formula>
    </cfRule>
  </conditionalFormatting>
  <conditionalFormatting sqref="H127:H129">
    <cfRule type="cellIs" dxfId="29" priority="23" stopIfTrue="1" operator="equal">
      <formula>"Nesakrīt ar Bilanci!"</formula>
    </cfRule>
  </conditionalFormatting>
  <conditionalFormatting sqref="H132">
    <cfRule type="cellIs" dxfId="28" priority="22" stopIfTrue="1" operator="equal">
      <formula>"Nesakrīt ar Bilanci!"</formula>
    </cfRule>
  </conditionalFormatting>
  <conditionalFormatting sqref="H134:H135">
    <cfRule type="cellIs" dxfId="27" priority="21" stopIfTrue="1" operator="equal">
      <formula>"Nesakrīt ar Bilanci!"</formula>
    </cfRule>
  </conditionalFormatting>
  <conditionalFormatting sqref="H137">
    <cfRule type="cellIs" dxfId="26" priority="20" stopIfTrue="1" operator="equal">
      <formula>"Nesakrīt ar Bilanci!"</formula>
    </cfRule>
  </conditionalFormatting>
  <conditionalFormatting sqref="H140">
    <cfRule type="cellIs" dxfId="25" priority="18" stopIfTrue="1" operator="equal">
      <formula>"Nesakrīt ar Bilanci!"</formula>
    </cfRule>
  </conditionalFormatting>
  <conditionalFormatting sqref="H148:H150">
    <cfRule type="cellIs" dxfId="24" priority="17" stopIfTrue="1" operator="equal">
      <formula>"Nesakrīt ar Bilanci!"</formula>
    </cfRule>
  </conditionalFormatting>
  <conditionalFormatting sqref="H155">
    <cfRule type="cellIs" dxfId="23" priority="15" stopIfTrue="1" operator="equal">
      <formula>"Nesakrīt ar Bilanci!"</formula>
    </cfRule>
  </conditionalFormatting>
  <conditionalFormatting sqref="H157">
    <cfRule type="cellIs" dxfId="22" priority="14" stopIfTrue="1" operator="equal">
      <formula>"Nesakrīt ar Bilanci!"</formula>
    </cfRule>
  </conditionalFormatting>
  <conditionalFormatting sqref="H171">
    <cfRule type="cellIs" dxfId="21" priority="49" stopIfTrue="1" operator="equal">
      <formula>"Nesakrīt ar Bilanci!"</formula>
    </cfRule>
  </conditionalFormatting>
  <conditionalFormatting sqref="H173:H175">
    <cfRule type="cellIs" dxfId="20" priority="52" stopIfTrue="1" operator="equal">
      <formula>"Nesakrīt ar Bilanci!"</formula>
    </cfRule>
  </conditionalFormatting>
  <conditionalFormatting sqref="H178">
    <cfRule type="cellIs" dxfId="19" priority="51" stopIfTrue="1" operator="equal">
      <formula>"Nesakrīt ar Bilanci!"</formula>
    </cfRule>
  </conditionalFormatting>
  <conditionalFormatting sqref="H180:H181">
    <cfRule type="cellIs" dxfId="18" priority="50" stopIfTrue="1" operator="equal">
      <formula>"Nesakrīt ar Bilanci!"</formula>
    </cfRule>
  </conditionalFormatting>
  <conditionalFormatting sqref="H184">
    <cfRule type="cellIs" dxfId="17" priority="11" stopIfTrue="1" operator="equal">
      <formula>"Nesakrīt ar Bilanci!"</formula>
    </cfRule>
  </conditionalFormatting>
  <conditionalFormatting sqref="H286">
    <cfRule type="cellIs" dxfId="16" priority="7" stopIfTrue="1" operator="equal">
      <formula>"Nesakrīt ar Bilanci!"</formula>
    </cfRule>
  </conditionalFormatting>
  <conditionalFormatting sqref="H288:H290">
    <cfRule type="cellIs" dxfId="15" priority="10" stopIfTrue="1" operator="equal">
      <formula>"Nesakrīt ar Bilanci!"</formula>
    </cfRule>
  </conditionalFormatting>
  <conditionalFormatting sqref="H296">
    <cfRule type="cellIs" dxfId="14" priority="9" stopIfTrue="1" operator="equal">
      <formula>"Nesakrīt ar Bilanci!"</formula>
    </cfRule>
  </conditionalFormatting>
  <conditionalFormatting sqref="H298">
    <cfRule type="cellIs" dxfId="13" priority="8" stopIfTrue="1" operator="equal">
      <formula>"Nesakrīt ar Bilanci!"</formula>
    </cfRule>
  </conditionalFormatting>
  <conditionalFormatting sqref="H301">
    <cfRule type="cellIs" dxfId="12" priority="6" stopIfTrue="1" operator="equal">
      <formula>"Nesakrīt ar Bilanci!"</formula>
    </cfRule>
  </conditionalFormatting>
  <conditionalFormatting sqref="H308:H310">
    <cfRule type="cellIs" dxfId="11" priority="5" stopIfTrue="1" operator="equal">
      <formula>"Nesakrīt ar Bilanci!"</formula>
    </cfRule>
  </conditionalFormatting>
  <conditionalFormatting sqref="H316">
    <cfRule type="cellIs" dxfId="10" priority="4" stopIfTrue="1" operator="equal">
      <formula>"Nesakrīt ar Bilanci!"</formula>
    </cfRule>
  </conditionalFormatting>
  <conditionalFormatting sqref="H318">
    <cfRule type="cellIs" dxfId="9" priority="3" stopIfTrue="1" operator="equal">
      <formula>"Nesakrīt ar Bilanci!"</formula>
    </cfRule>
  </conditionalFormatting>
  <conditionalFormatting sqref="H321">
    <cfRule type="cellIs" dxfId="8" priority="1" stopIfTrue="1" operator="equal">
      <formula>"Nesakrīt ar Bilanci!"</formula>
    </cfRule>
  </conditionalFormatting>
  <printOptions horizontalCentered="1"/>
  <pageMargins left="0.23622047244094491" right="0.23622047244094491" top="0.97008928571428577" bottom="0.74803149606299213" header="0.31496062992125984" footer="0.31496062992125984"/>
  <pageSetup paperSize="9" scale="82" firstPageNumber="7" orientation="portrait" blackAndWhite="1" r:id="rId1"/>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L346"/>
  <sheetViews>
    <sheetView view="pageBreakPreview" topLeftCell="A322" zoomScaleNormal="100" zoomScaleSheetLayoutView="100" zoomScalePageLayoutView="70" workbookViewId="0">
      <selection activeCell="G333" sqref="G333:G335"/>
    </sheetView>
  </sheetViews>
  <sheetFormatPr defaultColWidth="9.08984375" defaultRowHeight="15" customHeight="1" outlineLevelRow="1" outlineLevelCol="1"/>
  <cols>
    <col min="1" max="1" width="4.6328125" style="1" customWidth="1"/>
    <col min="2" max="2" width="11.54296875" style="1" customWidth="1"/>
    <col min="3" max="3" width="10.08984375" style="1" customWidth="1"/>
    <col min="4" max="4" width="11.81640625" style="1" customWidth="1"/>
    <col min="5" max="6" width="11.54296875" style="1" customWidth="1"/>
    <col min="7" max="7" width="9.453125" style="1" customWidth="1"/>
    <col min="8" max="8" width="10.54296875" style="1" customWidth="1"/>
    <col min="9" max="9" width="11.36328125" style="68" hidden="1" customWidth="1"/>
    <col min="10" max="10" width="0.90625" style="1" customWidth="1" outlineLevel="1"/>
    <col min="11" max="11" width="2.453125" customWidth="1"/>
    <col min="12" max="12" width="2.453125" style="1" customWidth="1"/>
    <col min="13" max="13" width="0.81640625" style="1" customWidth="1"/>
    <col min="14" max="16" width="9.08984375" style="1"/>
    <col min="17" max="17" width="4" style="1" customWidth="1"/>
    <col min="18" max="16384" width="9.08984375" style="1"/>
  </cols>
  <sheetData>
    <row r="1" spans="1:11" ht="29.4" customHeight="1">
      <c r="A1" s="145">
        <f>P_Aktīvs!A1+1</f>
        <v>3</v>
      </c>
      <c r="B1" s="146" t="s">
        <v>398</v>
      </c>
      <c r="C1" s="58"/>
      <c r="D1" s="58"/>
      <c r="E1" s="58"/>
      <c r="F1" s="58"/>
      <c r="G1" s="58"/>
      <c r="H1" s="58"/>
      <c r="I1" s="447"/>
    </row>
    <row r="2" spans="1:11" ht="8.4" customHeight="1">
      <c r="I2" s="447"/>
    </row>
    <row r="3" spans="1:11" ht="15" hidden="1" customHeight="1">
      <c r="A3" s="241">
        <f>A1+0.1</f>
        <v>3.1</v>
      </c>
      <c r="B3" s="529" t="s">
        <v>278</v>
      </c>
      <c r="C3" s="529"/>
      <c r="D3" s="529"/>
      <c r="E3" s="529"/>
      <c r="F3" s="529"/>
      <c r="G3" s="529"/>
      <c r="H3" s="529"/>
      <c r="I3" s="242"/>
      <c r="J3" s="1" t="s">
        <v>286</v>
      </c>
    </row>
    <row r="4" spans="1:11" ht="15.75" hidden="1" customHeight="1">
      <c r="A4" s="224"/>
      <c r="B4" s="526" t="s">
        <v>447</v>
      </c>
      <c r="C4" s="527"/>
      <c r="D4" s="527"/>
      <c r="E4" s="527"/>
      <c r="F4" s="527"/>
      <c r="G4" s="527"/>
      <c r="H4" s="527"/>
      <c r="I4" s="228"/>
      <c r="K4" s="1"/>
    </row>
    <row r="5" spans="1:11" ht="15" hidden="1" customHeight="1">
      <c r="A5" s="224"/>
      <c r="B5" s="224"/>
      <c r="C5" s="224"/>
      <c r="D5" s="224"/>
      <c r="E5" s="224"/>
      <c r="F5" s="224"/>
      <c r="G5" s="224"/>
      <c r="H5" s="224"/>
      <c r="I5" s="228"/>
    </row>
    <row r="6" spans="1:11" ht="168" hidden="1">
      <c r="A6" s="224"/>
      <c r="B6" s="528" t="s">
        <v>805</v>
      </c>
      <c r="C6" s="243" t="s">
        <v>279</v>
      </c>
      <c r="D6" s="243" t="s">
        <v>280</v>
      </c>
      <c r="E6" s="243" t="s">
        <v>281</v>
      </c>
      <c r="F6" s="243" t="s">
        <v>285</v>
      </c>
      <c r="G6" s="243" t="s">
        <v>282</v>
      </c>
      <c r="H6" s="243" t="s">
        <v>283</v>
      </c>
      <c r="I6" s="185"/>
    </row>
    <row r="7" spans="1:11" ht="14.5" hidden="1">
      <c r="A7" s="224"/>
      <c r="B7" s="528"/>
      <c r="C7" s="244" t="str">
        <f>Info!$J$8</f>
        <v>EUR</v>
      </c>
      <c r="D7" s="244" t="str">
        <f>Info!$J$8</f>
        <v>EUR</v>
      </c>
      <c r="E7" s="244" t="str">
        <f>Info!$J$8</f>
        <v>EUR</v>
      </c>
      <c r="F7" s="244" t="str">
        <f>Info!$J$8</f>
        <v>EUR</v>
      </c>
      <c r="G7" s="244" t="str">
        <f>Info!$J$8</f>
        <v>EUR</v>
      </c>
      <c r="H7" s="244" t="str">
        <f>Info!$J$8</f>
        <v>EUR</v>
      </c>
      <c r="I7" s="185"/>
    </row>
    <row r="8" spans="1:11" ht="14.5" hidden="1">
      <c r="A8" s="224"/>
      <c r="B8" s="528" t="s">
        <v>400</v>
      </c>
      <c r="C8" s="528"/>
      <c r="D8" s="528"/>
      <c r="E8" s="528"/>
      <c r="F8" s="528"/>
      <c r="G8" s="528"/>
      <c r="H8" s="528"/>
      <c r="I8" s="228"/>
    </row>
    <row r="9" spans="1:11" ht="15" hidden="1" customHeight="1" outlineLevel="1">
      <c r="A9" s="224"/>
      <c r="B9" s="247" t="s">
        <v>574</v>
      </c>
      <c r="C9" s="248"/>
      <c r="D9" s="248"/>
      <c r="E9" s="248"/>
      <c r="F9" s="248"/>
      <c r="G9" s="248"/>
      <c r="H9" s="248"/>
      <c r="I9" s="185"/>
    </row>
    <row r="10" spans="1:11" ht="15" hidden="1" customHeight="1" outlineLevel="1">
      <c r="A10" s="224"/>
      <c r="B10" s="247" t="s">
        <v>575</v>
      </c>
      <c r="C10" s="248"/>
      <c r="D10" s="248"/>
      <c r="E10" s="248"/>
      <c r="F10" s="248"/>
      <c r="G10" s="248"/>
      <c r="H10" s="248"/>
      <c r="I10" s="185"/>
    </row>
    <row r="11" spans="1:11" ht="15" hidden="1" customHeight="1" outlineLevel="1">
      <c r="B11" s="149" t="s">
        <v>576</v>
      </c>
      <c r="C11" s="63"/>
      <c r="D11" s="63"/>
      <c r="E11" s="63"/>
      <c r="F11" s="63"/>
      <c r="G11" s="63"/>
      <c r="H11" s="63"/>
      <c r="I11" s="147"/>
    </row>
    <row r="12" spans="1:11" ht="14.5" hidden="1" collapsed="1">
      <c r="B12" s="64" t="s">
        <v>399</v>
      </c>
      <c r="C12" s="62">
        <f>SUM(C9:C11)</f>
        <v>0</v>
      </c>
      <c r="D12" s="62">
        <f t="shared" ref="D12:G12" si="0">SUM(D9:D11)</f>
        <v>0</v>
      </c>
      <c r="E12" s="62">
        <f t="shared" si="0"/>
        <v>0</v>
      </c>
      <c r="F12" s="62">
        <f t="shared" si="0"/>
        <v>0</v>
      </c>
      <c r="G12" s="62">
        <f t="shared" si="0"/>
        <v>0</v>
      </c>
      <c r="H12" s="62">
        <f>SUM(H9:H11)</f>
        <v>0</v>
      </c>
      <c r="I12" s="147"/>
    </row>
    <row r="13" spans="1:11" ht="14.5" hidden="1">
      <c r="B13" s="64"/>
      <c r="C13" s="62"/>
      <c r="D13" s="62"/>
      <c r="E13" s="62"/>
      <c r="F13" s="62"/>
      <c r="G13" s="62"/>
      <c r="H13" s="62"/>
      <c r="I13" s="147"/>
    </row>
    <row r="14" spans="1:11" ht="14.5" hidden="1">
      <c r="B14" s="415" t="s">
        <v>383</v>
      </c>
      <c r="C14" s="415"/>
      <c r="D14" s="415"/>
      <c r="E14" s="415"/>
      <c r="F14" s="415"/>
      <c r="G14" s="415"/>
      <c r="H14" s="415"/>
      <c r="J14" s="1" t="s">
        <v>429</v>
      </c>
    </row>
    <row r="15" spans="1:11" ht="15" hidden="1" customHeight="1" outlineLevel="1">
      <c r="B15" s="149" t="s">
        <v>261</v>
      </c>
      <c r="C15" s="63"/>
      <c r="D15" s="63"/>
      <c r="E15" s="63"/>
      <c r="F15" s="63"/>
      <c r="G15" s="63"/>
      <c r="H15" s="63"/>
      <c r="I15" s="147"/>
    </row>
    <row r="16" spans="1:11" ht="40.25" hidden="1" customHeight="1" outlineLevel="1">
      <c r="B16" s="149" t="s">
        <v>262</v>
      </c>
      <c r="C16" s="63"/>
      <c r="D16" s="63"/>
      <c r="E16" s="63"/>
      <c r="F16" s="63"/>
      <c r="G16" s="63"/>
      <c r="H16" s="63"/>
      <c r="I16" s="147"/>
    </row>
    <row r="17" spans="2:9" ht="15" hidden="1" customHeight="1" outlineLevel="1">
      <c r="B17" s="149" t="s">
        <v>284</v>
      </c>
      <c r="C17" s="63"/>
      <c r="D17" s="63"/>
      <c r="E17" s="63"/>
      <c r="F17" s="63"/>
      <c r="G17" s="63"/>
      <c r="H17" s="63"/>
      <c r="I17" s="147"/>
    </row>
    <row r="18" spans="2:9" ht="14.5" hidden="1" collapsed="1">
      <c r="B18" s="64" t="s">
        <v>399</v>
      </c>
      <c r="C18" s="62">
        <f>SUM(C15:C17)</f>
        <v>0</v>
      </c>
      <c r="D18" s="62">
        <f t="shared" ref="D18" si="1">SUM(D15:D17)</f>
        <v>0</v>
      </c>
      <c r="E18" s="62">
        <f t="shared" ref="E18" si="2">SUM(E15:E17)</f>
        <v>0</v>
      </c>
      <c r="F18" s="62">
        <f t="shared" ref="F18" si="3">SUM(F15:F17)</f>
        <v>0</v>
      </c>
      <c r="G18" s="62">
        <f t="shared" ref="G18" si="4">SUM(G15:G17)</f>
        <v>0</v>
      </c>
      <c r="H18" s="62">
        <f>SUM(H15:H17)</f>
        <v>0</v>
      </c>
      <c r="I18" s="147"/>
    </row>
    <row r="19" spans="2:9" ht="14.5" hidden="1">
      <c r="B19" s="64"/>
      <c r="C19" s="62"/>
      <c r="D19" s="62"/>
      <c r="E19" s="62"/>
      <c r="F19" s="62"/>
      <c r="G19" s="62"/>
      <c r="H19" s="62"/>
      <c r="I19" s="147"/>
    </row>
    <row r="20" spans="2:9" ht="14.5" hidden="1">
      <c r="B20" s="415" t="s">
        <v>183</v>
      </c>
      <c r="C20" s="415"/>
      <c r="D20" s="415"/>
      <c r="E20" s="415"/>
      <c r="F20" s="415"/>
      <c r="G20" s="415"/>
      <c r="H20" s="415"/>
    </row>
    <row r="21" spans="2:9" ht="15" hidden="1" customHeight="1" outlineLevel="1">
      <c r="B21" s="149" t="s">
        <v>261</v>
      </c>
      <c r="C21" s="63"/>
      <c r="D21" s="63"/>
      <c r="E21" s="63"/>
      <c r="F21" s="63"/>
      <c r="G21" s="63"/>
      <c r="H21" s="63"/>
      <c r="I21" s="147"/>
    </row>
    <row r="22" spans="2:9" ht="15" hidden="1" customHeight="1" outlineLevel="1">
      <c r="B22" s="149" t="s">
        <v>262</v>
      </c>
      <c r="C22" s="63"/>
      <c r="D22" s="63"/>
      <c r="E22" s="63"/>
      <c r="F22" s="63"/>
      <c r="G22" s="63"/>
      <c r="H22" s="63"/>
      <c r="I22" s="147"/>
    </row>
    <row r="23" spans="2:9" ht="15" hidden="1" customHeight="1" outlineLevel="1">
      <c r="B23" s="149" t="s">
        <v>284</v>
      </c>
      <c r="C23" s="63"/>
      <c r="D23" s="63"/>
      <c r="E23" s="63"/>
      <c r="F23" s="63"/>
      <c r="G23" s="63"/>
      <c r="H23" s="63"/>
      <c r="I23" s="147"/>
    </row>
    <row r="24" spans="2:9" ht="14.5" hidden="1" collapsed="1">
      <c r="B24" s="64" t="s">
        <v>399</v>
      </c>
      <c r="C24" s="62">
        <f>SUM(C21:C23)</f>
        <v>0</v>
      </c>
      <c r="D24" s="62">
        <f t="shared" ref="D24" si="5">SUM(D21:D23)</f>
        <v>0</v>
      </c>
      <c r="E24" s="62">
        <f t="shared" ref="E24" si="6">SUM(E21:E23)</f>
        <v>0</v>
      </c>
      <c r="F24" s="62">
        <f t="shared" ref="F24" si="7">SUM(F21:F23)</f>
        <v>0</v>
      </c>
      <c r="G24" s="62">
        <f t="shared" ref="G24" si="8">SUM(G21:G23)</f>
        <v>0</v>
      </c>
      <c r="H24" s="62">
        <f>SUM(H21:H23)</f>
        <v>0</v>
      </c>
      <c r="I24" s="147"/>
    </row>
    <row r="25" spans="2:9" ht="14.5" hidden="1">
      <c r="B25" s="64"/>
      <c r="C25" s="62"/>
      <c r="D25" s="62"/>
      <c r="E25" s="62"/>
      <c r="F25" s="62"/>
      <c r="G25" s="62"/>
      <c r="H25" s="62"/>
      <c r="I25" s="147"/>
    </row>
    <row r="26" spans="2:9" ht="14.5" hidden="1">
      <c r="B26" s="415" t="s">
        <v>402</v>
      </c>
      <c r="C26" s="415"/>
      <c r="D26" s="415"/>
      <c r="E26" s="415"/>
      <c r="F26" s="415"/>
      <c r="G26" s="415"/>
      <c r="H26" s="415"/>
    </row>
    <row r="27" spans="2:9" ht="15" hidden="1" customHeight="1" outlineLevel="1">
      <c r="B27" s="149" t="s">
        <v>261</v>
      </c>
      <c r="C27" s="63"/>
      <c r="D27" s="63"/>
      <c r="E27" s="63"/>
      <c r="F27" s="63"/>
      <c r="G27" s="63"/>
      <c r="H27" s="63"/>
      <c r="I27" s="147"/>
    </row>
    <row r="28" spans="2:9" ht="15" hidden="1" customHeight="1" outlineLevel="1">
      <c r="B28" s="149" t="s">
        <v>262</v>
      </c>
      <c r="C28" s="63"/>
      <c r="D28" s="63"/>
      <c r="E28" s="63"/>
      <c r="F28" s="63"/>
      <c r="G28" s="63"/>
      <c r="H28" s="63"/>
      <c r="I28" s="147"/>
    </row>
    <row r="29" spans="2:9" ht="15" hidden="1" customHeight="1" outlineLevel="1">
      <c r="B29" s="149" t="s">
        <v>284</v>
      </c>
      <c r="C29" s="63"/>
      <c r="D29" s="63"/>
      <c r="E29" s="63"/>
      <c r="F29" s="63"/>
      <c r="G29" s="63"/>
      <c r="H29" s="63"/>
      <c r="I29" s="147"/>
    </row>
    <row r="30" spans="2:9" ht="14.5" hidden="1" collapsed="1">
      <c r="B30" s="64" t="s">
        <v>399</v>
      </c>
      <c r="C30" s="62">
        <f>SUM(C27:C29)</f>
        <v>0</v>
      </c>
      <c r="D30" s="62">
        <f t="shared" ref="D30" si="9">SUM(D27:D29)</f>
        <v>0</v>
      </c>
      <c r="E30" s="62">
        <f t="shared" ref="E30" si="10">SUM(E27:E29)</f>
        <v>0</v>
      </c>
      <c r="F30" s="62">
        <f t="shared" ref="F30" si="11">SUM(F27:F29)</f>
        <v>0</v>
      </c>
      <c r="G30" s="62">
        <f t="shared" ref="G30" si="12">SUM(G27:G29)</f>
        <v>0</v>
      </c>
      <c r="H30" s="62">
        <f>SUM(H27:H29)</f>
        <v>0</v>
      </c>
      <c r="I30" s="147"/>
    </row>
    <row r="31" spans="2:9" ht="30" hidden="1" customHeight="1">
      <c r="B31" s="64" t="s">
        <v>401</v>
      </c>
      <c r="C31" s="62">
        <f>C30+C24+C18+C12</f>
        <v>0</v>
      </c>
      <c r="D31" s="62">
        <f t="shared" ref="D31:H31" si="13">D30+D24+D18+D12</f>
        <v>0</v>
      </c>
      <c r="E31" s="62">
        <f t="shared" si="13"/>
        <v>0</v>
      </c>
      <c r="F31" s="62">
        <f t="shared" si="13"/>
        <v>0</v>
      </c>
      <c r="G31" s="62">
        <f t="shared" si="13"/>
        <v>0</v>
      </c>
      <c r="H31" s="62">
        <f t="shared" si="13"/>
        <v>0</v>
      </c>
      <c r="I31" s="150"/>
    </row>
    <row r="32" spans="2:9" ht="15" hidden="1" customHeight="1">
      <c r="B32" s="151"/>
      <c r="C32" s="152" t="str">
        <f>IF($C$31&lt;&gt;Pasīvs!$E$8,CONCATENATE("Atlikusī vērtība pārskata gada beigās nesakrīt ar bilanci par ",$C$31-Pasīvs!$E$8," EUR"),"")</f>
        <v/>
      </c>
      <c r="D32" s="153" t="str">
        <f>IF($D$31&lt;&gt;Pasīvs!$D$8,CONCATENATE("Atlikusī vērtība pārskata gada beigās nesakrīt ar bilanci par ",$D$31-Pasīvs!$D$8," EUR"),"")</f>
        <v>Atlikusī vērtība pārskata gada beigās nesakrīt ar bilanci par -31836 EUR</v>
      </c>
      <c r="E32" s="151"/>
      <c r="F32" s="151"/>
      <c r="G32" s="151"/>
      <c r="H32" s="151"/>
    </row>
    <row r="33" spans="1:11" ht="15" hidden="1" customHeight="1">
      <c r="B33" s="43" t="s">
        <v>448</v>
      </c>
      <c r="J33" s="1" t="s">
        <v>806</v>
      </c>
      <c r="K33" s="1"/>
    </row>
    <row r="34" spans="1:11" ht="42.75" hidden="1" customHeight="1">
      <c r="B34" s="404" t="s">
        <v>600</v>
      </c>
      <c r="C34" s="404"/>
      <c r="D34" s="404"/>
      <c r="E34" s="404"/>
      <c r="F34" s="404"/>
      <c r="G34" s="404"/>
      <c r="H34" s="404"/>
      <c r="K34" s="1"/>
    </row>
    <row r="35" spans="1:11" ht="6" customHeight="1"/>
    <row r="36" spans="1:11" ht="39.65" hidden="1" customHeight="1">
      <c r="B36" s="524" t="s">
        <v>457</v>
      </c>
      <c r="C36" s="525"/>
      <c r="D36" s="525"/>
      <c r="E36" s="525"/>
      <c r="F36" s="525"/>
      <c r="G36" s="525"/>
      <c r="H36" s="525"/>
      <c r="J36" s="1" t="s">
        <v>807</v>
      </c>
      <c r="K36" s="1"/>
    </row>
    <row r="37" spans="1:11" ht="15" hidden="1" customHeight="1">
      <c r="B37" s="427" t="s">
        <v>458</v>
      </c>
      <c r="C37" s="427"/>
      <c r="D37" s="427"/>
      <c r="E37" s="427"/>
      <c r="F37" s="427"/>
      <c r="G37" s="427"/>
      <c r="H37" s="427"/>
      <c r="K37" s="1"/>
    </row>
    <row r="38" spans="1:11" ht="15" hidden="1" customHeight="1">
      <c r="B38" s="404"/>
      <c r="C38" s="404"/>
      <c r="D38" s="404"/>
      <c r="E38" s="404"/>
      <c r="F38" s="404"/>
      <c r="G38" s="404"/>
      <c r="H38" s="404"/>
      <c r="K38" s="1"/>
    </row>
    <row r="39" spans="1:11" ht="15" hidden="1" customHeight="1">
      <c r="B39" s="427" t="s">
        <v>459</v>
      </c>
      <c r="C39" s="427"/>
      <c r="D39" s="427"/>
      <c r="E39" s="427"/>
      <c r="F39" s="427"/>
      <c r="G39" s="427"/>
      <c r="H39" s="427"/>
      <c r="K39" s="1"/>
    </row>
    <row r="40" spans="1:11" ht="15" hidden="1" customHeight="1">
      <c r="B40" s="404"/>
      <c r="C40" s="404"/>
      <c r="D40" s="404"/>
      <c r="E40" s="404"/>
      <c r="F40" s="404"/>
      <c r="G40" s="404"/>
      <c r="H40" s="404"/>
      <c r="K40" s="1"/>
    </row>
    <row r="41" spans="1:11" ht="15" hidden="1" customHeight="1">
      <c r="B41" s="151"/>
      <c r="C41" s="151"/>
      <c r="D41" s="151"/>
      <c r="E41" s="151"/>
      <c r="F41" s="151"/>
      <c r="G41" s="151"/>
      <c r="H41" s="151"/>
    </row>
    <row r="42" spans="1:11" ht="15" hidden="1" customHeight="1">
      <c r="A42" s="41">
        <f>A3+0.1</f>
        <v>3.2</v>
      </c>
      <c r="B42" s="463" t="s">
        <v>287</v>
      </c>
      <c r="C42" s="463"/>
      <c r="D42" s="463"/>
      <c r="E42" s="463"/>
      <c r="F42" s="463"/>
      <c r="G42" s="463"/>
      <c r="H42" s="463"/>
      <c r="I42" s="94"/>
      <c r="J42" s="1" t="s">
        <v>292</v>
      </c>
    </row>
    <row r="43" spans="1:11" ht="15.75" hidden="1" customHeight="1">
      <c r="B43" s="491" t="s">
        <v>449</v>
      </c>
      <c r="C43" s="492"/>
      <c r="D43" s="492"/>
      <c r="E43" s="492"/>
      <c r="F43" s="492"/>
      <c r="G43" s="492"/>
      <c r="H43" s="492"/>
      <c r="K43" s="1"/>
    </row>
    <row r="44" spans="1:11" ht="15" hidden="1" customHeight="1"/>
    <row r="45" spans="1:11" ht="38.25" hidden="1" customHeight="1">
      <c r="B45" s="416" t="s">
        <v>288</v>
      </c>
      <c r="C45" s="416"/>
      <c r="D45" s="416"/>
      <c r="E45" s="130" t="s">
        <v>289</v>
      </c>
      <c r="F45" s="130" t="s">
        <v>290</v>
      </c>
      <c r="G45" s="130" t="s">
        <v>291</v>
      </c>
      <c r="I45" s="147"/>
    </row>
    <row r="46" spans="1:11" ht="14.5" hidden="1">
      <c r="B46" s="416"/>
      <c r="C46" s="416"/>
      <c r="D46" s="416"/>
      <c r="E46" s="148" t="str">
        <f>Info!$J$8</f>
        <v>EUR</v>
      </c>
      <c r="F46" s="148" t="str">
        <f>Info!$J$8</f>
        <v>EUR</v>
      </c>
      <c r="G46" s="148" t="str">
        <f>Info!$J$8</f>
        <v>EUR</v>
      </c>
      <c r="I46" s="147"/>
    </row>
    <row r="47" spans="1:11" ht="15" hidden="1" customHeight="1">
      <c r="B47" s="404" t="s">
        <v>261</v>
      </c>
      <c r="C47" s="404"/>
      <c r="D47" s="404"/>
      <c r="E47" s="63"/>
      <c r="F47" s="63"/>
      <c r="G47" s="63"/>
      <c r="I47" s="147"/>
    </row>
    <row r="48" spans="1:11" ht="15" hidden="1" customHeight="1">
      <c r="B48" s="404" t="s">
        <v>262</v>
      </c>
      <c r="C48" s="404"/>
      <c r="D48" s="404"/>
      <c r="E48" s="63"/>
      <c r="F48" s="63"/>
      <c r="G48" s="63"/>
      <c r="I48" s="147"/>
    </row>
    <row r="49" spans="1:10" ht="15" hidden="1" customHeight="1">
      <c r="B49" s="404" t="s">
        <v>284</v>
      </c>
      <c r="C49" s="404"/>
      <c r="D49" s="404"/>
      <c r="E49" s="63"/>
      <c r="F49" s="63"/>
      <c r="G49" s="63"/>
      <c r="I49" s="147"/>
    </row>
    <row r="50" spans="1:10" ht="15" hidden="1" customHeight="1">
      <c r="B50" s="415" t="s">
        <v>121</v>
      </c>
      <c r="C50" s="415"/>
      <c r="D50" s="415"/>
      <c r="E50" s="62">
        <f>SUM(E47:E49)</f>
        <v>0</v>
      </c>
      <c r="F50" s="62">
        <f t="shared" ref="F50:G50" si="14">SUM(F47:F49)</f>
        <v>0</v>
      </c>
      <c r="G50" s="62">
        <f t="shared" si="14"/>
        <v>0</v>
      </c>
      <c r="I50" s="147"/>
    </row>
    <row r="51" spans="1:10" ht="15" hidden="1" customHeight="1"/>
    <row r="52" spans="1:10" ht="15" customHeight="1">
      <c r="A52" s="41">
        <f>A1+0.1</f>
        <v>3.1</v>
      </c>
      <c r="B52" s="463" t="s">
        <v>718</v>
      </c>
      <c r="C52" s="463"/>
      <c r="D52" s="463"/>
      <c r="E52" s="463"/>
      <c r="F52" s="463"/>
      <c r="G52" s="463"/>
      <c r="H52" s="463"/>
      <c r="I52" s="94"/>
    </row>
    <row r="53" spans="1:10" ht="15" hidden="1" customHeight="1"/>
    <row r="54" spans="1:10" ht="14.75" hidden="1" customHeight="1">
      <c r="B54" s="463" t="s">
        <v>564</v>
      </c>
      <c r="C54" s="463"/>
      <c r="D54" s="463"/>
      <c r="E54" s="463"/>
      <c r="F54" s="463"/>
      <c r="G54" s="463"/>
      <c r="H54" s="463"/>
      <c r="J54" s="1" t="s">
        <v>318</v>
      </c>
    </row>
    <row r="55" spans="1:10" ht="24" hidden="1" customHeight="1"/>
    <row r="56" spans="1:10" ht="15" hidden="1" customHeight="1">
      <c r="B56" s="1" t="s">
        <v>545</v>
      </c>
      <c r="E56" s="63"/>
    </row>
    <row r="57" spans="1:10" ht="15" hidden="1" customHeight="1">
      <c r="B57" s="1" t="s">
        <v>546</v>
      </c>
      <c r="E57" s="63"/>
    </row>
    <row r="58" spans="1:10" ht="15" hidden="1" customHeight="1">
      <c r="B58" s="1" t="s">
        <v>547</v>
      </c>
      <c r="E58" s="24">
        <f>E57-E56</f>
        <v>0</v>
      </c>
    </row>
    <row r="59" spans="1:10" ht="15" hidden="1" customHeight="1"/>
    <row r="60" spans="1:10" ht="15" hidden="1" customHeight="1">
      <c r="B60" s="463" t="s">
        <v>565</v>
      </c>
      <c r="C60" s="463"/>
      <c r="D60" s="463"/>
      <c r="E60" s="463"/>
      <c r="F60" s="463"/>
      <c r="G60" s="463"/>
      <c r="H60" s="463"/>
      <c r="J60" s="1" t="s">
        <v>318</v>
      </c>
    </row>
    <row r="61" spans="1:10" ht="15" hidden="1" customHeight="1"/>
    <row r="62" spans="1:10" ht="25.25" customHeight="1">
      <c r="B62" s="1" t="s">
        <v>736</v>
      </c>
      <c r="E62" s="1">
        <v>1</v>
      </c>
      <c r="F62" s="1" t="s">
        <v>737</v>
      </c>
    </row>
    <row r="63" spans="1:10" ht="22.75" customHeight="1">
      <c r="B63" s="1" t="s">
        <v>738</v>
      </c>
    </row>
    <row r="64" spans="1:10" ht="19.75" customHeight="1">
      <c r="B64" s="1" t="s">
        <v>740</v>
      </c>
      <c r="D64" s="4">
        <v>2847393</v>
      </c>
      <c r="E64" s="1" t="s">
        <v>739</v>
      </c>
    </row>
    <row r="65" spans="1:11" ht="16.75" customHeight="1">
      <c r="B65" s="1" t="s">
        <v>741</v>
      </c>
      <c r="D65" s="1">
        <v>1</v>
      </c>
      <c r="E65" s="1" t="s">
        <v>205</v>
      </c>
    </row>
    <row r="66" spans="1:11" ht="25.75" customHeight="1">
      <c r="B66" s="520" t="s">
        <v>894</v>
      </c>
      <c r="C66" s="463"/>
      <c r="D66" s="463"/>
      <c r="E66" s="463"/>
      <c r="F66" s="463"/>
      <c r="G66" s="463"/>
      <c r="H66" s="463"/>
      <c r="J66" s="1" t="s">
        <v>318</v>
      </c>
    </row>
    <row r="67" spans="1:11" ht="19.75" customHeight="1">
      <c r="A67" s="266">
        <f>A1+0.2</f>
        <v>3.2</v>
      </c>
      <c r="B67" s="463" t="s">
        <v>803</v>
      </c>
      <c r="C67" s="463"/>
      <c r="D67" s="463"/>
      <c r="E67" s="463"/>
      <c r="F67" s="463"/>
      <c r="G67" s="463"/>
      <c r="H67" s="463"/>
    </row>
    <row r="68" spans="1:11" ht="15" hidden="1" customHeight="1">
      <c r="B68" s="416" t="s">
        <v>270</v>
      </c>
      <c r="C68" s="416" t="s">
        <v>296</v>
      </c>
      <c r="D68" s="416"/>
      <c r="E68" s="416"/>
      <c r="F68" s="416"/>
      <c r="G68" s="416"/>
      <c r="H68" s="130" t="s">
        <v>329</v>
      </c>
      <c r="I68" s="147"/>
    </row>
    <row r="69" spans="1:11" ht="0.65" customHeight="1">
      <c r="B69" s="416"/>
      <c r="C69" s="416"/>
      <c r="D69" s="416"/>
      <c r="E69" s="416"/>
      <c r="F69" s="416"/>
      <c r="G69" s="416"/>
      <c r="H69" s="65" t="str">
        <f>Info!$J$8</f>
        <v>EUR</v>
      </c>
      <c r="I69" s="147"/>
    </row>
    <row r="70" spans="1:11" ht="10.75" hidden="1" customHeight="1">
      <c r="B70" s="65" t="s">
        <v>306</v>
      </c>
      <c r="C70" s="411" t="s">
        <v>307</v>
      </c>
      <c r="D70" s="411"/>
      <c r="E70" s="411"/>
      <c r="F70" s="411"/>
      <c r="G70" s="411"/>
      <c r="H70" s="63"/>
      <c r="I70" s="147"/>
    </row>
    <row r="71" spans="1:11" ht="15" hidden="1" customHeight="1">
      <c r="C71" s="427" t="s">
        <v>460</v>
      </c>
      <c r="D71" s="518"/>
      <c r="E71" s="518"/>
      <c r="F71" s="518"/>
      <c r="G71" s="518"/>
      <c r="H71" s="518"/>
    </row>
    <row r="72" spans="1:11" ht="11.4" hidden="1" customHeight="1">
      <c r="B72" s="73"/>
      <c r="C72" s="404"/>
      <c r="D72" s="517"/>
      <c r="E72" s="517"/>
      <c r="F72" s="517"/>
      <c r="G72" s="517"/>
      <c r="H72" s="517"/>
      <c r="K72" s="1"/>
    </row>
    <row r="73" spans="1:11" ht="7.5" hidden="1" customHeight="1"/>
    <row r="74" spans="1:11" ht="30" hidden="1" customHeight="1">
      <c r="B74" s="65" t="s">
        <v>297</v>
      </c>
      <c r="C74" s="411" t="s">
        <v>308</v>
      </c>
      <c r="D74" s="411"/>
      <c r="E74" s="411"/>
      <c r="F74" s="411"/>
      <c r="G74" s="411"/>
      <c r="H74" s="63"/>
      <c r="I74" s="147"/>
    </row>
    <row r="75" spans="1:11" ht="15" hidden="1" customHeight="1">
      <c r="C75" s="427" t="s">
        <v>460</v>
      </c>
      <c r="D75" s="518"/>
      <c r="E75" s="518"/>
      <c r="F75" s="518"/>
      <c r="G75" s="518"/>
      <c r="H75" s="518"/>
    </row>
    <row r="76" spans="1:11" ht="15" hidden="1" customHeight="1">
      <c r="B76" s="73"/>
      <c r="C76" s="404"/>
      <c r="D76" s="517"/>
      <c r="E76" s="517"/>
      <c r="F76" s="517"/>
      <c r="G76" s="517"/>
      <c r="H76" s="517"/>
      <c r="K76" s="1"/>
    </row>
    <row r="77" spans="1:11" ht="10.25" hidden="1" customHeight="1"/>
    <row r="78" spans="1:11" ht="30" hidden="1" customHeight="1">
      <c r="B78" s="65" t="s">
        <v>298</v>
      </c>
      <c r="C78" s="411" t="s">
        <v>309</v>
      </c>
      <c r="D78" s="411"/>
      <c r="E78" s="411"/>
      <c r="F78" s="411"/>
      <c r="G78" s="411"/>
      <c r="H78" s="63"/>
      <c r="I78" s="147"/>
    </row>
    <row r="79" spans="1:11" ht="38.4" hidden="1" customHeight="1">
      <c r="C79" s="427" t="s">
        <v>460</v>
      </c>
      <c r="D79" s="518"/>
      <c r="E79" s="518"/>
      <c r="F79" s="518"/>
      <c r="G79" s="518"/>
      <c r="H79" s="518"/>
    </row>
    <row r="80" spans="1:11" ht="9" hidden="1" customHeight="1">
      <c r="B80" s="73"/>
      <c r="C80" s="404"/>
      <c r="D80" s="517"/>
      <c r="E80" s="517"/>
      <c r="F80" s="517"/>
      <c r="G80" s="517"/>
      <c r="H80" s="517"/>
      <c r="K80" s="1"/>
    </row>
    <row r="81" spans="1:11" ht="7.5" hidden="1" customHeight="1"/>
    <row r="82" spans="1:11" ht="9" hidden="1" customHeight="1">
      <c r="B82" s="65" t="s">
        <v>299</v>
      </c>
      <c r="C82" s="411" t="s">
        <v>310</v>
      </c>
      <c r="D82" s="411"/>
      <c r="E82" s="411"/>
      <c r="F82" s="411"/>
      <c r="G82" s="411"/>
      <c r="H82" s="63"/>
      <c r="I82" s="147"/>
    </row>
    <row r="83" spans="1:11" ht="15" hidden="1" customHeight="1">
      <c r="C83" s="427" t="s">
        <v>460</v>
      </c>
      <c r="D83" s="518"/>
      <c r="E83" s="518"/>
      <c r="F83" s="518"/>
      <c r="G83" s="518"/>
      <c r="H83" s="518"/>
    </row>
    <row r="84" spans="1:11" ht="15" hidden="1" customHeight="1">
      <c r="B84" s="73"/>
      <c r="C84" s="404"/>
      <c r="D84" s="517"/>
      <c r="E84" s="517"/>
      <c r="F84" s="517"/>
      <c r="G84" s="517"/>
      <c r="H84" s="517"/>
      <c r="K84" s="1"/>
    </row>
    <row r="85" spans="1:11" ht="7.5" hidden="1" customHeight="1"/>
    <row r="86" spans="1:11" ht="30" hidden="1" customHeight="1">
      <c r="B86" s="65" t="s">
        <v>300</v>
      </c>
      <c r="C86" s="411" t="s">
        <v>311</v>
      </c>
      <c r="D86" s="411"/>
      <c r="E86" s="411"/>
      <c r="F86" s="411"/>
      <c r="G86" s="411"/>
      <c r="H86" s="63"/>
      <c r="I86" s="147"/>
    </row>
    <row r="87" spans="1:11" ht="51.65" hidden="1" customHeight="1">
      <c r="C87" s="427" t="s">
        <v>460</v>
      </c>
      <c r="D87" s="518"/>
      <c r="E87" s="518"/>
      <c r="F87" s="518"/>
      <c r="G87" s="518"/>
      <c r="H87" s="518"/>
    </row>
    <row r="88" spans="1:11" ht="15" hidden="1" customHeight="1">
      <c r="B88" s="73"/>
      <c r="C88" s="404"/>
      <c r="D88" s="517"/>
      <c r="E88" s="517"/>
      <c r="F88" s="517"/>
      <c r="G88" s="517"/>
      <c r="H88" s="517"/>
      <c r="K88" s="1"/>
    </row>
    <row r="89" spans="1:11" ht="13.25" hidden="1" customHeight="1"/>
    <row r="90" spans="1:11" ht="30" hidden="1" customHeight="1">
      <c r="B90" s="65" t="s">
        <v>301</v>
      </c>
      <c r="C90" s="411" t="s">
        <v>312</v>
      </c>
      <c r="D90" s="411"/>
      <c r="E90" s="411"/>
      <c r="F90" s="411"/>
      <c r="G90" s="411"/>
      <c r="H90" s="63"/>
      <c r="I90" s="147"/>
    </row>
    <row r="91" spans="1:11" ht="15" hidden="1" customHeight="1">
      <c r="C91" s="427" t="s">
        <v>460</v>
      </c>
      <c r="D91" s="518"/>
      <c r="E91" s="518"/>
      <c r="F91" s="518"/>
      <c r="G91" s="518"/>
      <c r="H91" s="518"/>
    </row>
    <row r="92" spans="1:11" ht="15" hidden="1" customHeight="1">
      <c r="B92" s="73"/>
      <c r="C92" s="404"/>
      <c r="D92" s="517"/>
      <c r="E92" s="517"/>
      <c r="F92" s="517"/>
      <c r="G92" s="517"/>
      <c r="H92" s="517"/>
      <c r="K92" s="1"/>
    </row>
    <row r="93" spans="1:11" ht="7.5" customHeight="1"/>
    <row r="94" spans="1:11" ht="30" hidden="1" customHeight="1">
      <c r="B94" s="65">
        <v>1</v>
      </c>
      <c r="C94" s="411" t="s">
        <v>313</v>
      </c>
      <c r="D94" s="411"/>
      <c r="E94" s="411"/>
      <c r="F94" s="411"/>
      <c r="G94" s="411"/>
      <c r="H94" s="63" t="str">
        <f>F102</f>
        <v>% likme</v>
      </c>
      <c r="I94" s="156"/>
    </row>
    <row r="95" spans="1:11" ht="15" hidden="1" customHeight="1">
      <c r="C95" s="427" t="s">
        <v>460</v>
      </c>
      <c r="D95" s="518"/>
      <c r="E95" s="518"/>
      <c r="F95" s="518"/>
      <c r="G95" s="518"/>
      <c r="H95" s="518"/>
    </row>
    <row r="96" spans="1:11" ht="14.5">
      <c r="A96" s="61"/>
      <c r="B96" s="61" t="s">
        <v>716</v>
      </c>
      <c r="C96" s="114"/>
      <c r="D96" s="115"/>
      <c r="E96" s="277">
        <v>2024</v>
      </c>
      <c r="F96" s="282">
        <v>2023</v>
      </c>
      <c r="G96" s="157"/>
      <c r="H96" s="157"/>
      <c r="I96" s="155"/>
    </row>
    <row r="97" spans="1:12" ht="15.65" hidden="1" customHeight="1">
      <c r="A97" s="158"/>
      <c r="B97" s="136"/>
      <c r="C97" s="136"/>
      <c r="D97" s="136"/>
      <c r="E97" s="280"/>
      <c r="F97" s="281">
        <v>2022</v>
      </c>
      <c r="G97" s="123" t="s">
        <v>205</v>
      </c>
      <c r="H97" s="122" t="s">
        <v>7</v>
      </c>
    </row>
    <row r="98" spans="1:12" ht="16.75" customHeight="1">
      <c r="A98" s="158"/>
      <c r="B98" s="136"/>
      <c r="C98" s="136"/>
      <c r="D98" s="136"/>
      <c r="E98" s="280"/>
      <c r="F98" s="281"/>
      <c r="G98" s="123"/>
      <c r="H98" s="122"/>
    </row>
    <row r="99" spans="1:12" ht="12" customHeight="1">
      <c r="A99" s="137"/>
      <c r="B99" s="137" t="s">
        <v>205</v>
      </c>
      <c r="C99" s="137"/>
      <c r="D99" s="137"/>
      <c r="E99" s="143">
        <v>45288</v>
      </c>
      <c r="F99" s="143">
        <v>73341</v>
      </c>
      <c r="G99" s="128"/>
      <c r="H99" s="128"/>
    </row>
    <row r="100" spans="1:12" ht="15.65" customHeight="1">
      <c r="A100" s="138"/>
      <c r="B100" s="261" t="s">
        <v>121</v>
      </c>
      <c r="C100" s="137"/>
      <c r="D100" s="137"/>
      <c r="E100" s="262">
        <v>45288</v>
      </c>
      <c r="F100" s="262">
        <v>73341</v>
      </c>
      <c r="G100" s="128"/>
      <c r="H100" s="128"/>
    </row>
    <row r="101" spans="1:12" ht="7.25" customHeight="1">
      <c r="A101" s="137"/>
      <c r="B101" s="137"/>
      <c r="C101" s="137"/>
      <c r="D101" s="137"/>
      <c r="E101" s="141"/>
      <c r="F101" s="159"/>
      <c r="G101" s="128"/>
      <c r="H101" s="128"/>
    </row>
    <row r="102" spans="1:12" ht="18" customHeight="1">
      <c r="A102" s="61"/>
      <c r="B102" s="61" t="s">
        <v>719</v>
      </c>
      <c r="C102" s="114"/>
      <c r="D102" s="115"/>
      <c r="E102" s="116" t="s">
        <v>721</v>
      </c>
      <c r="F102" s="129" t="s">
        <v>722</v>
      </c>
      <c r="G102" s="117" t="s">
        <v>729</v>
      </c>
      <c r="H102" s="128"/>
    </row>
    <row r="103" spans="1:12" ht="18.649999999999999" hidden="1" customHeight="1">
      <c r="B103" s="1" t="s">
        <v>720</v>
      </c>
      <c r="F103" s="1" t="s">
        <v>721</v>
      </c>
      <c r="G103" s="1" t="s">
        <v>722</v>
      </c>
      <c r="H103" s="128"/>
      <c r="I103" s="68" t="s">
        <v>729</v>
      </c>
    </row>
    <row r="104" spans="1:12" ht="13.25" hidden="1" customHeight="1">
      <c r="B104" s="1" t="s">
        <v>723</v>
      </c>
      <c r="F104" s="1" t="s">
        <v>724</v>
      </c>
      <c r="G104" s="1" t="s">
        <v>725</v>
      </c>
      <c r="H104" s="128"/>
      <c r="I104" s="142">
        <v>46542</v>
      </c>
    </row>
    <row r="105" spans="1:12" ht="2.4" customHeight="1">
      <c r="B105" s="1" t="s">
        <v>726</v>
      </c>
      <c r="G105" s="1" t="s">
        <v>727</v>
      </c>
      <c r="H105" s="128"/>
      <c r="I105" s="160" t="s">
        <v>730</v>
      </c>
    </row>
    <row r="106" spans="1:12" ht="22.75" customHeight="1">
      <c r="B106" s="1" t="s">
        <v>723</v>
      </c>
      <c r="C106" s="73"/>
      <c r="D106" s="73"/>
      <c r="E106" s="1">
        <v>45288</v>
      </c>
      <c r="F106" s="73" t="s">
        <v>725</v>
      </c>
      <c r="G106" s="259">
        <v>46542</v>
      </c>
      <c r="H106" s="117"/>
      <c r="K106" s="1"/>
    </row>
    <row r="107" spans="1:12" ht="35.4" customHeight="1">
      <c r="B107" s="65" t="s">
        <v>728</v>
      </c>
      <c r="C107" s="73"/>
      <c r="D107" s="73"/>
      <c r="F107" s="73" t="s">
        <v>725</v>
      </c>
      <c r="G107" s="260">
        <v>45479</v>
      </c>
      <c r="H107" s="117"/>
      <c r="K107" s="1"/>
    </row>
    <row r="108" spans="1:12" ht="19.75" hidden="1" customHeight="1">
      <c r="C108" s="427" t="s">
        <v>460</v>
      </c>
      <c r="D108" s="518"/>
      <c r="E108" s="518"/>
      <c r="F108" s="518"/>
      <c r="G108" s="518"/>
      <c r="H108" s="518"/>
      <c r="L108" s="1" t="s">
        <v>723</v>
      </c>
    </row>
    <row r="109" spans="1:12" ht="30" hidden="1" customHeight="1">
      <c r="A109" s="61"/>
      <c r="B109" s="61" t="s">
        <v>716</v>
      </c>
      <c r="C109" s="114"/>
      <c r="D109" s="115"/>
      <c r="E109" s="140">
        <v>2023</v>
      </c>
      <c r="F109" s="157">
        <v>2022</v>
      </c>
      <c r="G109" s="157"/>
      <c r="H109" s="157"/>
      <c r="I109" s="147"/>
      <c r="L109" s="1" t="s">
        <v>726</v>
      </c>
    </row>
    <row r="110" spans="1:12" ht="15" hidden="1" customHeight="1">
      <c r="A110" s="158"/>
      <c r="B110" s="136"/>
      <c r="C110" s="136"/>
      <c r="D110" s="136"/>
      <c r="E110" s="136"/>
      <c r="F110" s="157">
        <v>2022</v>
      </c>
      <c r="G110" s="123" t="s">
        <v>205</v>
      </c>
      <c r="H110" s="122" t="s">
        <v>7</v>
      </c>
      <c r="L110" s="1" t="s">
        <v>728</v>
      </c>
    </row>
    <row r="111" spans="1:12" ht="15" hidden="1" customHeight="1">
      <c r="A111" s="158"/>
      <c r="B111" s="136"/>
      <c r="C111" s="136"/>
      <c r="D111" s="136"/>
      <c r="E111" s="136"/>
      <c r="F111" s="157">
        <v>2022</v>
      </c>
      <c r="G111" s="123"/>
      <c r="H111" s="122"/>
      <c r="K111" s="1"/>
    </row>
    <row r="112" spans="1:12" ht="7.5" hidden="1" customHeight="1">
      <c r="A112" s="137"/>
      <c r="B112" s="137" t="s">
        <v>205</v>
      </c>
      <c r="C112" s="137"/>
      <c r="D112" s="137"/>
      <c r="E112" s="139">
        <v>73341</v>
      </c>
      <c r="F112" s="157"/>
      <c r="G112" s="128"/>
      <c r="H112" s="128"/>
    </row>
    <row r="113" spans="1:11" ht="30" hidden="1" customHeight="1">
      <c r="A113" s="138"/>
      <c r="B113" s="137" t="s">
        <v>121</v>
      </c>
      <c r="C113" s="137"/>
      <c r="D113" s="137"/>
      <c r="E113" s="139">
        <v>73341</v>
      </c>
      <c r="F113" s="128"/>
      <c r="G113" s="128"/>
      <c r="H113" s="128"/>
      <c r="I113" s="147"/>
    </row>
    <row r="114" spans="1:11" ht="15" hidden="1" customHeight="1">
      <c r="A114" s="61"/>
      <c r="B114" s="61"/>
      <c r="C114" s="114"/>
      <c r="D114" s="115"/>
      <c r="E114" s="116"/>
      <c r="F114" s="129"/>
      <c r="G114" s="117"/>
      <c r="H114" s="117"/>
    </row>
    <row r="115" spans="1:11" ht="15" hidden="1" customHeight="1">
      <c r="B115" s="73"/>
      <c r="C115" s="404"/>
      <c r="D115" s="517"/>
      <c r="E115" s="517"/>
      <c r="F115" s="517"/>
      <c r="G115" s="517"/>
      <c r="H115" s="517"/>
      <c r="K115" s="1"/>
    </row>
    <row r="116" spans="1:11" ht="7.5" hidden="1" customHeight="1"/>
    <row r="117" spans="1:11" ht="30" hidden="1" customHeight="1">
      <c r="B117" s="65" t="s">
        <v>302</v>
      </c>
      <c r="C117" s="411" t="s">
        <v>314</v>
      </c>
      <c r="D117" s="411"/>
      <c r="E117" s="411"/>
      <c r="F117" s="411"/>
      <c r="G117" s="411"/>
      <c r="H117" s="63"/>
      <c r="I117" s="147"/>
    </row>
    <row r="118" spans="1:11" ht="15" hidden="1" customHeight="1">
      <c r="C118" s="427" t="s">
        <v>460</v>
      </c>
      <c r="D118" s="518"/>
      <c r="E118" s="518"/>
      <c r="F118" s="518"/>
      <c r="G118" s="518"/>
      <c r="H118" s="518"/>
    </row>
    <row r="119" spans="1:11" ht="15" hidden="1" customHeight="1">
      <c r="B119" s="73"/>
      <c r="C119" s="404"/>
      <c r="D119" s="517"/>
      <c r="E119" s="517"/>
      <c r="F119" s="517"/>
      <c r="G119" s="517"/>
      <c r="H119" s="517"/>
      <c r="K119" s="1"/>
    </row>
    <row r="120" spans="1:11" ht="7.5" hidden="1" customHeight="1"/>
    <row r="121" spans="1:11" ht="30" hidden="1" customHeight="1">
      <c r="B121" s="65" t="s">
        <v>303</v>
      </c>
      <c r="C121" s="411" t="s">
        <v>315</v>
      </c>
      <c r="D121" s="411"/>
      <c r="E121" s="411"/>
      <c r="F121" s="411"/>
      <c r="G121" s="411"/>
      <c r="H121" s="63"/>
      <c r="I121" s="147"/>
    </row>
    <row r="122" spans="1:11" ht="15" hidden="1" customHeight="1">
      <c r="C122" s="427" t="s">
        <v>460</v>
      </c>
      <c r="D122" s="518"/>
      <c r="E122" s="518"/>
      <c r="F122" s="518"/>
      <c r="G122" s="518"/>
      <c r="H122" s="518"/>
    </row>
    <row r="123" spans="1:11" ht="15" hidden="1" customHeight="1">
      <c r="B123" s="73"/>
      <c r="C123" s="404"/>
      <c r="D123" s="517"/>
      <c r="E123" s="517"/>
      <c r="F123" s="517"/>
      <c r="G123" s="517"/>
      <c r="H123" s="517"/>
      <c r="K123" s="1"/>
    </row>
    <row r="124" spans="1:11" ht="7.5" hidden="1" customHeight="1"/>
    <row r="125" spans="1:11" ht="30" hidden="1" customHeight="1">
      <c r="B125" s="65" t="s">
        <v>304</v>
      </c>
      <c r="C125" s="411" t="s">
        <v>316</v>
      </c>
      <c r="D125" s="411"/>
      <c r="E125" s="411"/>
      <c r="F125" s="411"/>
      <c r="G125" s="411"/>
      <c r="H125" s="63"/>
      <c r="I125" s="147"/>
    </row>
    <row r="126" spans="1:11" ht="15" hidden="1" customHeight="1">
      <c r="C126" s="427" t="s">
        <v>460</v>
      </c>
      <c r="D126" s="518"/>
      <c r="E126" s="518"/>
      <c r="F126" s="518"/>
      <c r="G126" s="518"/>
      <c r="H126" s="518"/>
    </row>
    <row r="127" spans="1:11" ht="15" hidden="1" customHeight="1">
      <c r="B127" s="73"/>
      <c r="C127" s="404"/>
      <c r="D127" s="517"/>
      <c r="E127" s="517"/>
      <c r="F127" s="517"/>
      <c r="G127" s="517"/>
      <c r="H127" s="517"/>
      <c r="K127" s="1"/>
    </row>
    <row r="128" spans="1:11" ht="7.5" hidden="1" customHeight="1"/>
    <row r="129" spans="1:11" ht="15.65" hidden="1" customHeight="1">
      <c r="B129" s="65" t="s">
        <v>305</v>
      </c>
      <c r="C129" s="411" t="s">
        <v>317</v>
      </c>
      <c r="D129" s="411"/>
      <c r="E129" s="411"/>
      <c r="F129" s="411"/>
      <c r="G129" s="411"/>
      <c r="H129" s="63"/>
      <c r="I129" s="147"/>
    </row>
    <row r="130" spans="1:11" ht="15.65" hidden="1" customHeight="1">
      <c r="C130" s="427" t="s">
        <v>460</v>
      </c>
      <c r="D130" s="518"/>
      <c r="E130" s="518"/>
      <c r="F130" s="518"/>
      <c r="G130" s="518"/>
      <c r="H130" s="518"/>
    </row>
    <row r="131" spans="1:11" ht="15.65" hidden="1" customHeight="1">
      <c r="B131" s="73"/>
      <c r="C131" s="404"/>
      <c r="D131" s="517"/>
      <c r="E131" s="517"/>
      <c r="F131" s="517"/>
      <c r="G131" s="517"/>
      <c r="H131" s="517"/>
      <c r="K131" s="1"/>
    </row>
    <row r="132" spans="1:11" ht="13.25" customHeight="1"/>
    <row r="133" spans="1:11" ht="64.75" customHeight="1">
      <c r="B133" s="523" t="s">
        <v>895</v>
      </c>
      <c r="C133" s="523"/>
      <c r="D133" s="523"/>
      <c r="E133" s="523"/>
      <c r="F133" s="523"/>
      <c r="G133" s="523"/>
      <c r="H133" s="523"/>
      <c r="I133" s="147"/>
    </row>
    <row r="134" spans="1:11" ht="16.75" customHeight="1">
      <c r="C134" s="427"/>
      <c r="D134" s="518"/>
      <c r="E134" s="518"/>
      <c r="F134" s="518"/>
      <c r="G134" s="518"/>
      <c r="H134" s="518"/>
    </row>
    <row r="135" spans="1:11" ht="20.399999999999999" customHeight="1">
      <c r="A135" s="266">
        <f>A1+0.3</f>
        <v>3.3</v>
      </c>
      <c r="B135" s="415" t="s">
        <v>804</v>
      </c>
      <c r="C135" s="415"/>
      <c r="D135" s="415"/>
      <c r="E135" s="415"/>
      <c r="F135" s="415"/>
      <c r="G135" s="415"/>
      <c r="H135" s="415"/>
      <c r="K135" s="1"/>
    </row>
    <row r="136" spans="1:11" ht="30.65" customHeight="1">
      <c r="B136" s="1" t="s">
        <v>716</v>
      </c>
      <c r="C136" s="329"/>
      <c r="D136" s="155"/>
      <c r="E136" s="356">
        <v>2024</v>
      </c>
      <c r="F136" s="356">
        <v>2023</v>
      </c>
      <c r="G136" s="346"/>
      <c r="H136" s="347"/>
    </row>
    <row r="137" spans="1:11" ht="6.65" hidden="1" customHeight="1">
      <c r="A137" s="357"/>
      <c r="B137" s="358"/>
      <c r="C137" s="358"/>
      <c r="D137" s="358"/>
      <c r="E137" s="359"/>
      <c r="F137" s="360"/>
      <c r="G137" s="348"/>
      <c r="H137" s="349"/>
      <c r="J137" s="1" t="s">
        <v>319</v>
      </c>
    </row>
    <row r="138" spans="1:11" ht="4.75" hidden="1" customHeight="1">
      <c r="A138" s="357"/>
      <c r="B138" s="358"/>
      <c r="C138" s="358"/>
      <c r="D138" s="358"/>
      <c r="E138" s="359"/>
      <c r="F138" s="360"/>
      <c r="G138" s="348"/>
      <c r="H138" s="349"/>
    </row>
    <row r="139" spans="1:11" ht="22.75" customHeight="1">
      <c r="A139" s="361"/>
      <c r="B139" s="361" t="s">
        <v>205</v>
      </c>
      <c r="C139" s="361"/>
      <c r="D139" s="361"/>
      <c r="E139" s="364">
        <v>820316</v>
      </c>
      <c r="F139" s="364">
        <v>964288</v>
      </c>
      <c r="G139" s="350"/>
      <c r="H139" s="351"/>
    </row>
    <row r="140" spans="1:11" ht="13.25" customHeight="1">
      <c r="A140" s="362"/>
      <c r="B140" s="365" t="s">
        <v>121</v>
      </c>
      <c r="C140" s="365"/>
      <c r="D140" s="365"/>
      <c r="E140" s="366">
        <v>820316</v>
      </c>
      <c r="F140" s="366">
        <v>964288</v>
      </c>
      <c r="G140" s="350"/>
      <c r="H140" s="351"/>
    </row>
    <row r="141" spans="1:11" ht="20.399999999999999" customHeight="1">
      <c r="C141" s="329"/>
      <c r="D141" s="155"/>
      <c r="E141" s="65"/>
      <c r="F141" s="65"/>
      <c r="G141" s="352"/>
      <c r="H141" s="353"/>
    </row>
    <row r="142" spans="1:11" ht="16.25" customHeight="1">
      <c r="B142" s="423" t="s">
        <v>910</v>
      </c>
      <c r="C142" s="423"/>
      <c r="D142" s="423"/>
      <c r="E142" s="367">
        <v>23450</v>
      </c>
      <c r="F142" s="367">
        <v>244430</v>
      </c>
      <c r="H142" s="353"/>
    </row>
    <row r="143" spans="1:11" ht="25.5" customHeight="1">
      <c r="B143" s="16" t="s">
        <v>719</v>
      </c>
      <c r="C143" s="330"/>
      <c r="D143" s="368"/>
      <c r="E143" s="369"/>
      <c r="F143" s="354"/>
      <c r="G143" s="354"/>
      <c r="H143" s="353"/>
    </row>
    <row r="144" spans="1:11" ht="18" customHeight="1">
      <c r="D144" s="372" t="s">
        <v>721</v>
      </c>
      <c r="E144" s="373" t="s">
        <v>722</v>
      </c>
      <c r="F144" s="374" t="s">
        <v>729</v>
      </c>
      <c r="H144" s="353"/>
    </row>
    <row r="145" spans="1:11" ht="16.25" hidden="1" customHeight="1">
      <c r="B145" s="16" t="s">
        <v>720</v>
      </c>
      <c r="C145" s="16"/>
      <c r="D145" s="16"/>
      <c r="E145" s="16"/>
      <c r="F145" s="16" t="s">
        <v>721</v>
      </c>
      <c r="G145" s="16" t="s">
        <v>722</v>
      </c>
      <c r="H145" s="353"/>
    </row>
    <row r="146" spans="1:11" ht="16.25" hidden="1" customHeight="1">
      <c r="B146" s="16" t="s">
        <v>723</v>
      </c>
      <c r="C146" s="16"/>
      <c r="D146" s="16"/>
      <c r="E146" s="16"/>
      <c r="F146" s="16" t="s">
        <v>724</v>
      </c>
      <c r="G146" s="16" t="s">
        <v>725</v>
      </c>
      <c r="H146" s="353"/>
    </row>
    <row r="147" spans="1:11" ht="7.25" hidden="1" customHeight="1">
      <c r="B147" s="16" t="s">
        <v>726</v>
      </c>
      <c r="C147" s="16"/>
      <c r="D147" s="16"/>
      <c r="E147" s="16"/>
      <c r="F147" s="16"/>
      <c r="G147" s="16" t="s">
        <v>727</v>
      </c>
      <c r="H147" s="353"/>
    </row>
    <row r="148" spans="1:11" ht="22.25" customHeight="1">
      <c r="B148" s="370" t="s">
        <v>733</v>
      </c>
      <c r="C148" s="371"/>
      <c r="D148" s="16">
        <v>116560</v>
      </c>
      <c r="E148" s="371" t="s">
        <v>725</v>
      </c>
      <c r="F148" s="259">
        <v>50304</v>
      </c>
      <c r="H148" s="353"/>
    </row>
    <row r="149" spans="1:11" ht="31.75" customHeight="1">
      <c r="B149" s="370" t="s">
        <v>735</v>
      </c>
      <c r="C149" s="371"/>
      <c r="D149" s="16">
        <v>703756</v>
      </c>
      <c r="E149" s="371" t="s">
        <v>725</v>
      </c>
      <c r="F149" s="260">
        <v>47958</v>
      </c>
      <c r="H149" s="353"/>
    </row>
    <row r="150" spans="1:11" ht="23.25" customHeight="1">
      <c r="B150" s="363" t="s">
        <v>121</v>
      </c>
      <c r="C150" s="363"/>
      <c r="D150" s="363"/>
      <c r="E150" s="363">
        <v>820316</v>
      </c>
      <c r="F150" s="355"/>
      <c r="G150" s="355"/>
      <c r="H150" s="355"/>
    </row>
    <row r="151" spans="1:11" ht="101.25" hidden="1" customHeight="1">
      <c r="B151" s="521" t="s">
        <v>663</v>
      </c>
      <c r="C151" s="521"/>
      <c r="D151" s="521"/>
      <c r="E151" s="521"/>
      <c r="F151" s="521"/>
      <c r="G151" s="522"/>
      <c r="H151" s="522"/>
    </row>
    <row r="152" spans="1:11" ht="15" hidden="1" customHeight="1">
      <c r="B152" s="284"/>
      <c r="C152" s="284"/>
      <c r="D152" s="284"/>
      <c r="E152" s="284"/>
      <c r="F152" s="284"/>
      <c r="G152" s="284"/>
      <c r="H152" s="284"/>
    </row>
    <row r="153" spans="1:11" ht="30" hidden="1" customHeight="1">
      <c r="B153" s="519" t="s">
        <v>566</v>
      </c>
      <c r="C153" s="519"/>
      <c r="D153" s="519"/>
      <c r="E153" s="519"/>
      <c r="F153" s="519"/>
      <c r="G153" s="519"/>
      <c r="H153" s="519"/>
      <c r="J153" s="1" t="s">
        <v>318</v>
      </c>
    </row>
    <row r="154" spans="1:11" ht="15" hidden="1" customHeight="1">
      <c r="B154" s="284"/>
      <c r="C154" s="284"/>
      <c r="D154" s="284"/>
      <c r="E154" s="284"/>
      <c r="F154" s="284"/>
      <c r="G154" s="284"/>
      <c r="H154" s="284"/>
    </row>
    <row r="155" spans="1:11" ht="12" hidden="1" customHeight="1">
      <c r="B155" s="416" t="s">
        <v>270</v>
      </c>
      <c r="C155" s="416" t="s">
        <v>296</v>
      </c>
      <c r="D155" s="416"/>
      <c r="E155" s="416"/>
      <c r="F155" s="416"/>
      <c r="G155" s="416"/>
      <c r="H155" s="130" t="s">
        <v>329</v>
      </c>
      <c r="I155" s="147"/>
    </row>
    <row r="156" spans="1:11" ht="17.399999999999999" hidden="1" customHeight="1">
      <c r="B156" s="416"/>
      <c r="C156" s="416"/>
      <c r="D156" s="416"/>
      <c r="E156" s="416"/>
      <c r="F156" s="416"/>
      <c r="G156" s="416"/>
      <c r="H156" s="65" t="str">
        <f>Info!$J$8</f>
        <v>EUR</v>
      </c>
      <c r="I156" s="147"/>
    </row>
    <row r="157" spans="1:11" ht="61.25" customHeight="1">
      <c r="B157" s="513" t="s">
        <v>896</v>
      </c>
      <c r="C157" s="513"/>
      <c r="D157" s="513"/>
      <c r="E157" s="513"/>
      <c r="F157" s="513"/>
      <c r="G157" s="513"/>
      <c r="H157" s="513"/>
      <c r="I157" s="147"/>
    </row>
    <row r="158" spans="1:11" ht="23.4" customHeight="1">
      <c r="A158" s="18">
        <v>3.4</v>
      </c>
      <c r="C158" s="427" t="s">
        <v>460</v>
      </c>
      <c r="D158" s="518"/>
      <c r="E158" s="518"/>
      <c r="F158" s="518"/>
      <c r="G158" s="518"/>
      <c r="H158" s="518"/>
    </row>
    <row r="159" spans="1:11" ht="15" hidden="1" customHeight="1">
      <c r="B159" s="73"/>
      <c r="C159" s="404"/>
      <c r="D159" s="517"/>
      <c r="E159" s="517"/>
      <c r="F159" s="517"/>
      <c r="G159" s="517"/>
      <c r="H159" s="517"/>
      <c r="K159" s="1"/>
    </row>
    <row r="160" spans="1:11" ht="7.5" hidden="1" customHeight="1"/>
    <row r="161" spans="2:11" ht="30" hidden="1" customHeight="1">
      <c r="B161" s="65" t="s">
        <v>297</v>
      </c>
      <c r="C161" s="411" t="s">
        <v>320</v>
      </c>
      <c r="D161" s="411"/>
      <c r="E161" s="411"/>
      <c r="F161" s="411"/>
      <c r="G161" s="411"/>
      <c r="H161" s="63"/>
      <c r="I161" s="147"/>
    </row>
    <row r="162" spans="2:11" ht="15" hidden="1" customHeight="1">
      <c r="C162" s="427" t="s">
        <v>460</v>
      </c>
      <c r="D162" s="518"/>
      <c r="E162" s="518"/>
      <c r="F162" s="518"/>
      <c r="G162" s="518"/>
      <c r="H162" s="518"/>
    </row>
    <row r="163" spans="2:11" ht="15" hidden="1" customHeight="1">
      <c r="B163" s="73"/>
      <c r="C163" s="404"/>
      <c r="D163" s="517"/>
      <c r="E163" s="517"/>
      <c r="F163" s="517"/>
      <c r="G163" s="517"/>
      <c r="H163" s="517"/>
      <c r="K163" s="1"/>
    </row>
    <row r="164" spans="2:11" ht="7.5" hidden="1" customHeight="1"/>
    <row r="165" spans="2:11" ht="30" hidden="1" customHeight="1">
      <c r="B165" s="65" t="s">
        <v>298</v>
      </c>
      <c r="C165" s="411" t="s">
        <v>321</v>
      </c>
      <c r="D165" s="411"/>
      <c r="E165" s="411"/>
      <c r="F165" s="411"/>
      <c r="G165" s="411"/>
      <c r="H165" s="63"/>
      <c r="I165" s="147"/>
    </row>
    <row r="166" spans="2:11" ht="15" hidden="1" customHeight="1">
      <c r="C166" s="427" t="s">
        <v>460</v>
      </c>
      <c r="D166" s="518"/>
      <c r="E166" s="518"/>
      <c r="F166" s="518"/>
      <c r="G166" s="518"/>
      <c r="H166" s="518"/>
    </row>
    <row r="167" spans="2:11" ht="15" hidden="1" customHeight="1">
      <c r="B167" s="73"/>
      <c r="C167" s="404"/>
      <c r="D167" s="517"/>
      <c r="E167" s="517"/>
      <c r="F167" s="517"/>
      <c r="G167" s="517"/>
      <c r="H167" s="517"/>
      <c r="K167" s="1"/>
    </row>
    <row r="168" spans="2:11" ht="7.5" hidden="1" customHeight="1"/>
    <row r="169" spans="2:11" ht="30" hidden="1" customHeight="1">
      <c r="B169" s="65" t="s">
        <v>299</v>
      </c>
      <c r="C169" s="411" t="s">
        <v>322</v>
      </c>
      <c r="D169" s="411"/>
      <c r="E169" s="411"/>
      <c r="F169" s="411"/>
      <c r="G169" s="411"/>
      <c r="H169" s="63"/>
      <c r="I169" s="147"/>
    </row>
    <row r="170" spans="2:11" ht="15" hidden="1" customHeight="1">
      <c r="C170" s="427" t="s">
        <v>460</v>
      </c>
      <c r="D170" s="518"/>
      <c r="E170" s="518"/>
      <c r="F170" s="518"/>
      <c r="G170" s="518"/>
      <c r="H170" s="518"/>
    </row>
    <row r="171" spans="2:11" ht="15" hidden="1" customHeight="1">
      <c r="B171" s="73"/>
      <c r="C171" s="404"/>
      <c r="D171" s="517"/>
      <c r="E171" s="517"/>
      <c r="F171" s="517"/>
      <c r="G171" s="517"/>
      <c r="H171" s="517"/>
      <c r="K171" s="1"/>
    </row>
    <row r="172" spans="2:11" ht="7.5" hidden="1" customHeight="1"/>
    <row r="173" spans="2:11" ht="30" hidden="1" customHeight="1">
      <c r="B173" s="65" t="s">
        <v>300</v>
      </c>
      <c r="C173" s="411" t="s">
        <v>323</v>
      </c>
      <c r="D173" s="411"/>
      <c r="E173" s="411"/>
      <c r="F173" s="411"/>
      <c r="G173" s="411"/>
      <c r="H173" s="63"/>
      <c r="I173" s="147"/>
    </row>
    <row r="174" spans="2:11" ht="15" hidden="1" customHeight="1">
      <c r="C174" s="427" t="s">
        <v>460</v>
      </c>
      <c r="D174" s="518"/>
      <c r="E174" s="518"/>
      <c r="F174" s="518"/>
      <c r="G174" s="518"/>
      <c r="H174" s="518"/>
    </row>
    <row r="175" spans="2:11" ht="15" hidden="1" customHeight="1">
      <c r="B175" s="73"/>
      <c r="C175" s="404"/>
      <c r="D175" s="517"/>
      <c r="E175" s="517"/>
      <c r="F175" s="517"/>
      <c r="G175" s="517"/>
      <c r="H175" s="517"/>
      <c r="K175" s="1"/>
    </row>
    <row r="176" spans="2:11" ht="7.5" hidden="1" customHeight="1"/>
    <row r="177" spans="1:11" ht="54.65" hidden="1" customHeight="1">
      <c r="B177" s="65" t="s">
        <v>301</v>
      </c>
      <c r="C177" s="411" t="s">
        <v>324</v>
      </c>
      <c r="D177" s="411"/>
      <c r="E177" s="411"/>
      <c r="F177" s="411"/>
      <c r="G177" s="411"/>
      <c r="H177" s="63"/>
      <c r="I177" s="147"/>
    </row>
    <row r="178" spans="1:11" ht="67.25" hidden="1" customHeight="1">
      <c r="C178" s="427" t="s">
        <v>460</v>
      </c>
      <c r="D178" s="518"/>
      <c r="E178" s="518"/>
      <c r="F178" s="518"/>
      <c r="G178" s="518"/>
      <c r="H178" s="518"/>
    </row>
    <row r="179" spans="1:11" ht="38.4" hidden="1" customHeight="1">
      <c r="B179" s="516" t="s">
        <v>731</v>
      </c>
      <c r="C179" s="516"/>
      <c r="D179" s="516"/>
      <c r="E179" s="516"/>
      <c r="F179" s="516"/>
      <c r="G179" s="516"/>
      <c r="H179" s="516"/>
      <c r="K179" s="1"/>
    </row>
    <row r="180" spans="1:11" ht="62.4" hidden="1" customHeight="1"/>
    <row r="181" spans="1:11" ht="56.4" hidden="1" customHeight="1">
      <c r="B181" s="66">
        <v>4</v>
      </c>
      <c r="C181" s="411" t="s">
        <v>325</v>
      </c>
      <c r="D181" s="411"/>
      <c r="E181" s="411"/>
      <c r="F181" s="411"/>
      <c r="G181" s="411"/>
      <c r="H181" s="63"/>
      <c r="I181" s="147"/>
    </row>
    <row r="182" spans="1:11" ht="2.4" hidden="1" customHeight="1">
      <c r="C182" s="427" t="s">
        <v>460</v>
      </c>
      <c r="D182" s="518"/>
      <c r="E182" s="518"/>
      <c r="F182" s="518"/>
      <c r="G182" s="518"/>
      <c r="H182" s="518"/>
    </row>
    <row r="183" spans="1:11" ht="32.4" hidden="1" customHeight="1">
      <c r="B183" s="73"/>
      <c r="C183" s="404"/>
      <c r="D183" s="404"/>
      <c r="E183" s="404"/>
      <c r="F183" s="404"/>
      <c r="G183" s="404"/>
      <c r="H183" s="404"/>
      <c r="K183" s="1"/>
    </row>
    <row r="184" spans="1:11" ht="9.65" hidden="1" customHeight="1"/>
    <row r="185" spans="1:11" ht="30" hidden="1" customHeight="1">
      <c r="B185" s="463" t="s">
        <v>567</v>
      </c>
      <c r="C185" s="463"/>
      <c r="D185" s="463"/>
      <c r="E185" s="463"/>
      <c r="F185" s="463"/>
      <c r="G185" s="463"/>
      <c r="H185" s="463"/>
      <c r="J185" s="1" t="s">
        <v>277</v>
      </c>
    </row>
    <row r="186" spans="1:11" ht="15" hidden="1" customHeight="1"/>
    <row r="187" spans="1:11" ht="15" hidden="1" customHeight="1">
      <c r="B187" s="404" t="s">
        <v>612</v>
      </c>
      <c r="C187" s="404"/>
      <c r="D187" s="404"/>
      <c r="E187" s="404"/>
      <c r="F187" s="404"/>
      <c r="G187" s="404"/>
      <c r="H187" s="404"/>
    </row>
    <row r="188" spans="1:11" ht="15" hidden="1" customHeight="1"/>
    <row r="189" spans="1:11" ht="30" hidden="1" customHeight="1">
      <c r="B189" s="463" t="s">
        <v>596</v>
      </c>
      <c r="C189" s="463"/>
      <c r="D189" s="463"/>
      <c r="E189" s="463"/>
      <c r="F189" s="463"/>
      <c r="G189" s="463"/>
      <c r="H189" s="463"/>
    </row>
    <row r="190" spans="1:11" ht="0.65" hidden="1" customHeight="1"/>
    <row r="191" spans="1:11" ht="0.65" hidden="1" customHeight="1"/>
    <row r="192" spans="1:11" ht="15" hidden="1" customHeight="1">
      <c r="A192" s="266">
        <f>A1+0.4</f>
        <v>3.4</v>
      </c>
      <c r="B192" s="18" t="s">
        <v>742</v>
      </c>
      <c r="C192" s="18"/>
      <c r="D192" s="18"/>
    </row>
    <row r="193" spans="2:8" ht="15" hidden="1" customHeight="1">
      <c r="F193" s="163">
        <v>2023</v>
      </c>
      <c r="G193" s="172">
        <v>2022</v>
      </c>
    </row>
    <row r="194" spans="2:8" ht="12" hidden="1" customHeight="1">
      <c r="F194" s="1">
        <v>807531</v>
      </c>
      <c r="G194" s="68">
        <v>903441</v>
      </c>
    </row>
    <row r="195" spans="2:8" ht="15" hidden="1" customHeight="1">
      <c r="B195" s="1" t="s">
        <v>743</v>
      </c>
      <c r="G195" s="68"/>
    </row>
    <row r="196" spans="2:8" ht="14.4" hidden="1" customHeight="1">
      <c r="F196" s="1">
        <v>807531</v>
      </c>
      <c r="G196" s="68">
        <v>903441</v>
      </c>
    </row>
    <row r="197" spans="2:8" ht="16.75" hidden="1" customHeight="1">
      <c r="B197" s="18" t="s">
        <v>121</v>
      </c>
      <c r="C197" s="1" t="s">
        <v>732</v>
      </c>
      <c r="E197" s="18"/>
      <c r="F197" s="18">
        <v>373247</v>
      </c>
      <c r="G197" s="96">
        <v>469367</v>
      </c>
    </row>
    <row r="198" spans="2:8" ht="12.65" hidden="1" customHeight="1"/>
    <row r="199" spans="2:8" ht="13.75" hidden="1" customHeight="1"/>
    <row r="200" spans="2:8" ht="28.75" hidden="1" customHeight="1"/>
    <row r="201" spans="2:8" ht="14.4" customHeight="1">
      <c r="B201" s="1" t="s">
        <v>744</v>
      </c>
    </row>
    <row r="202" spans="2:8" ht="44.4" customHeight="1">
      <c r="B202" s="430" t="s">
        <v>745</v>
      </c>
      <c r="C202" s="430"/>
      <c r="D202" s="430"/>
      <c r="E202" s="430"/>
      <c r="F202" s="430"/>
      <c r="G202" s="430"/>
      <c r="H202" s="430"/>
    </row>
    <row r="203" spans="2:8" ht="53.4" customHeight="1">
      <c r="B203" s="430" t="s">
        <v>746</v>
      </c>
      <c r="C203" s="430"/>
      <c r="D203" s="430"/>
      <c r="E203" s="430"/>
      <c r="F203" s="430"/>
      <c r="G203" s="430"/>
      <c r="H203" s="430"/>
    </row>
    <row r="204" spans="2:8" ht="42" customHeight="1">
      <c r="B204" s="430" t="s">
        <v>747</v>
      </c>
      <c r="C204" s="430"/>
      <c r="D204" s="430"/>
      <c r="E204" s="430"/>
      <c r="F204" s="430"/>
      <c r="G204" s="430"/>
      <c r="H204" s="430"/>
    </row>
    <row r="205" spans="2:8" ht="40.75" customHeight="1">
      <c r="B205" s="430" t="s">
        <v>748</v>
      </c>
      <c r="C205" s="430"/>
      <c r="D205" s="430"/>
      <c r="E205" s="430"/>
      <c r="F205" s="430"/>
      <c r="G205" s="430"/>
      <c r="H205" s="430"/>
    </row>
    <row r="206" spans="2:8" ht="49.75" customHeight="1">
      <c r="B206" s="430" t="s">
        <v>749</v>
      </c>
      <c r="C206" s="430"/>
      <c r="D206" s="430"/>
      <c r="E206" s="430"/>
      <c r="F206" s="430"/>
      <c r="G206" s="430"/>
      <c r="H206" s="430"/>
    </row>
    <row r="207" spans="2:8" ht="45" customHeight="1">
      <c r="B207" s="430" t="s">
        <v>750</v>
      </c>
      <c r="C207" s="430"/>
      <c r="D207" s="430"/>
      <c r="E207" s="430"/>
      <c r="F207" s="430"/>
      <c r="G207" s="430"/>
      <c r="H207" s="430"/>
    </row>
    <row r="208" spans="2:8" ht="51" customHeight="1">
      <c r="B208" s="430" t="s">
        <v>751</v>
      </c>
      <c r="C208" s="430"/>
      <c r="D208" s="430"/>
      <c r="E208" s="430"/>
      <c r="F208" s="430"/>
      <c r="G208" s="430"/>
      <c r="H208" s="430"/>
    </row>
    <row r="209" spans="1:8" ht="3.65" hidden="1" customHeight="1"/>
    <row r="210" spans="1:8" ht="3.65" hidden="1" customHeight="1"/>
    <row r="211" spans="1:8" ht="3.65" hidden="1" customHeight="1"/>
    <row r="212" spans="1:8" ht="15" customHeight="1">
      <c r="A212" s="266">
        <f>A1+0.5</f>
        <v>3.5</v>
      </c>
      <c r="B212" s="18" t="s">
        <v>752</v>
      </c>
      <c r="C212" s="18"/>
      <c r="D212" s="18"/>
      <c r="E212" s="18"/>
    </row>
    <row r="214" spans="1:8" ht="15" customHeight="1">
      <c r="B214" s="1" t="s">
        <v>716</v>
      </c>
      <c r="E214" s="165">
        <v>2024</v>
      </c>
      <c r="F214" s="165"/>
      <c r="G214" s="165">
        <v>2023</v>
      </c>
      <c r="H214" s="68"/>
    </row>
    <row r="215" spans="1:8" ht="15" customHeight="1">
      <c r="E215" s="1" t="s">
        <v>7</v>
      </c>
      <c r="F215" s="1" t="s">
        <v>205</v>
      </c>
      <c r="G215" s="1" t="s">
        <v>7</v>
      </c>
      <c r="H215" s="68" t="s">
        <v>205</v>
      </c>
    </row>
    <row r="216" spans="1:8" ht="8.4" customHeight="1">
      <c r="H216" s="68"/>
    </row>
    <row r="217" spans="1:8" ht="15" customHeight="1">
      <c r="B217" s="1" t="s">
        <v>205</v>
      </c>
      <c r="F217" s="1">
        <v>124161</v>
      </c>
      <c r="H217" s="1">
        <v>114360</v>
      </c>
    </row>
    <row r="218" spans="1:8" ht="15" customHeight="1">
      <c r="B218" s="18" t="s">
        <v>121</v>
      </c>
      <c r="F218" s="18">
        <v>124161</v>
      </c>
      <c r="G218" s="18"/>
      <c r="H218" s="18">
        <v>114360</v>
      </c>
    </row>
    <row r="219" spans="1:8" ht="9.65" customHeight="1">
      <c r="H219" s="68"/>
    </row>
    <row r="220" spans="1:8" ht="15" customHeight="1">
      <c r="B220" s="164" t="s">
        <v>753</v>
      </c>
      <c r="C220" s="164"/>
      <c r="D220" s="164"/>
      <c r="H220" s="68"/>
    </row>
    <row r="221" spans="1:8" ht="15" customHeight="1">
      <c r="B221" s="1" t="s">
        <v>720</v>
      </c>
      <c r="E221" s="1" t="s">
        <v>721</v>
      </c>
      <c r="F221" s="1" t="s">
        <v>722</v>
      </c>
      <c r="G221" s="1" t="s">
        <v>754</v>
      </c>
      <c r="H221" s="68" t="s">
        <v>729</v>
      </c>
    </row>
    <row r="222" spans="1:8" ht="15" customHeight="1">
      <c r="B222" s="1" t="s">
        <v>723</v>
      </c>
      <c r="E222" s="1">
        <v>27990</v>
      </c>
      <c r="F222" s="1" t="s">
        <v>725</v>
      </c>
      <c r="G222" s="1">
        <v>3186</v>
      </c>
      <c r="H222" s="142">
        <v>46543</v>
      </c>
    </row>
    <row r="223" spans="1:8" ht="15" hidden="1" customHeight="1">
      <c r="H223" s="68"/>
    </row>
    <row r="224" spans="1:8" ht="15" customHeight="1">
      <c r="B224" s="1" t="s">
        <v>728</v>
      </c>
      <c r="E224" s="1">
        <v>96171</v>
      </c>
      <c r="F224" s="1" t="s">
        <v>725</v>
      </c>
      <c r="G224" s="1">
        <v>1519</v>
      </c>
      <c r="H224" s="142">
        <v>45792</v>
      </c>
    </row>
    <row r="225" spans="1:9" ht="15" customHeight="1">
      <c r="B225" s="18" t="s">
        <v>121</v>
      </c>
      <c r="C225" s="18"/>
      <c r="D225" s="18"/>
      <c r="E225" s="18">
        <v>124161</v>
      </c>
      <c r="F225" s="18"/>
      <c r="G225" s="18">
        <v>4705</v>
      </c>
      <c r="H225" s="68"/>
    </row>
    <row r="226" spans="1:9" ht="10.25" customHeight="1"/>
    <row r="227" spans="1:9" ht="55.75" customHeight="1">
      <c r="B227" s="515" t="s">
        <v>895</v>
      </c>
      <c r="C227" s="515"/>
      <c r="D227" s="515"/>
      <c r="E227" s="515"/>
      <c r="F227" s="515"/>
      <c r="G227" s="515"/>
      <c r="H227" s="515"/>
    </row>
    <row r="228" spans="1:9" ht="15" hidden="1" customHeight="1"/>
    <row r="229" spans="1:9" ht="10.75" customHeight="1"/>
    <row r="230" spans="1:9" ht="15" customHeight="1">
      <c r="A230" s="266">
        <f>A1+0.6</f>
        <v>3.6</v>
      </c>
      <c r="B230" s="18" t="s">
        <v>92</v>
      </c>
      <c r="F230" s="1" t="s">
        <v>755</v>
      </c>
    </row>
    <row r="231" spans="1:9" ht="9" customHeight="1"/>
    <row r="232" spans="1:9" ht="15" customHeight="1">
      <c r="B232" s="16" t="s">
        <v>716</v>
      </c>
      <c r="C232" s="16"/>
      <c r="D232" s="16"/>
      <c r="E232" s="311">
        <v>2024</v>
      </c>
      <c r="F232" s="311"/>
      <c r="G232" s="311">
        <v>2023</v>
      </c>
    </row>
    <row r="233" spans="1:9" ht="15" customHeight="1">
      <c r="B233" s="16"/>
      <c r="C233" s="16"/>
      <c r="D233" s="16"/>
      <c r="E233" s="16" t="s">
        <v>7</v>
      </c>
      <c r="F233" s="16" t="s">
        <v>205</v>
      </c>
      <c r="G233" s="16" t="s">
        <v>7</v>
      </c>
      <c r="I233" s="68" t="s">
        <v>205</v>
      </c>
    </row>
    <row r="234" spans="1:9" ht="15" customHeight="1">
      <c r="B234" s="16" t="s">
        <v>205</v>
      </c>
      <c r="C234" s="16"/>
      <c r="D234" s="16"/>
      <c r="E234" s="16">
        <v>143972</v>
      </c>
      <c r="F234" s="16"/>
      <c r="G234" s="16">
        <v>188742</v>
      </c>
    </row>
    <row r="235" spans="1:9" ht="15" customHeight="1">
      <c r="B235" s="309" t="s">
        <v>121</v>
      </c>
      <c r="C235" s="309"/>
      <c r="D235" s="309"/>
      <c r="E235" s="309">
        <v>143972</v>
      </c>
      <c r="F235" s="309"/>
      <c r="G235" s="309">
        <v>188742</v>
      </c>
      <c r="I235" s="68">
        <v>178825</v>
      </c>
    </row>
    <row r="236" spans="1:9" ht="5.75" hidden="1" customHeight="1">
      <c r="I236" s="68">
        <v>178825</v>
      </c>
    </row>
    <row r="237" spans="1:9" ht="5.75" hidden="1" customHeight="1"/>
    <row r="238" spans="1:9" ht="15.5" customHeight="1">
      <c r="B238" s="164" t="s">
        <v>753</v>
      </c>
      <c r="C238" s="164"/>
      <c r="D238" s="164"/>
    </row>
    <row r="239" spans="1:9" ht="15.65" customHeight="1">
      <c r="B239" s="16"/>
      <c r="C239" s="16"/>
      <c r="D239" s="16"/>
      <c r="E239" s="16"/>
      <c r="F239" s="16" t="s">
        <v>721</v>
      </c>
      <c r="G239" s="16" t="s">
        <v>722</v>
      </c>
      <c r="H239" s="16" t="s">
        <v>754</v>
      </c>
      <c r="I239" s="68" t="s">
        <v>729</v>
      </c>
    </row>
    <row r="240" spans="1:9" ht="15" customHeight="1">
      <c r="B240" s="16" t="s">
        <v>733</v>
      </c>
      <c r="C240" s="16"/>
      <c r="D240" s="16"/>
      <c r="E240" s="16"/>
      <c r="F240" s="16" t="s">
        <v>756</v>
      </c>
      <c r="G240" s="16" t="s">
        <v>725</v>
      </c>
      <c r="H240" s="16">
        <v>5649</v>
      </c>
      <c r="I240" s="142">
        <v>50304</v>
      </c>
    </row>
    <row r="241" spans="1:10" ht="15" customHeight="1">
      <c r="B241" s="16" t="s">
        <v>734</v>
      </c>
      <c r="C241" s="16"/>
      <c r="D241" s="16"/>
      <c r="E241" s="16"/>
      <c r="F241" s="16" t="s">
        <v>757</v>
      </c>
      <c r="G241" s="16" t="s">
        <v>725</v>
      </c>
      <c r="H241" s="16">
        <v>2554</v>
      </c>
      <c r="I241" s="142">
        <v>45477</v>
      </c>
    </row>
    <row r="242" spans="1:10" ht="15" hidden="1" customHeight="1">
      <c r="B242" s="16" t="s">
        <v>734</v>
      </c>
      <c r="C242" s="16"/>
      <c r="D242" s="16"/>
      <c r="E242" s="16"/>
      <c r="F242" s="16" t="s">
        <v>757</v>
      </c>
      <c r="G242" s="16" t="s">
        <v>725</v>
      </c>
      <c r="H242" s="16" t="s">
        <v>758</v>
      </c>
      <c r="I242" s="142">
        <v>47958</v>
      </c>
    </row>
    <row r="243" spans="1:10" ht="15" customHeight="1">
      <c r="B243" s="309" t="s">
        <v>121</v>
      </c>
      <c r="C243" s="16"/>
      <c r="D243" s="16"/>
      <c r="E243" s="16"/>
      <c r="F243" s="309">
        <v>143972</v>
      </c>
      <c r="G243" s="309"/>
      <c r="H243" s="309">
        <v>31203</v>
      </c>
    </row>
    <row r="244" spans="1:10" ht="15" hidden="1" customHeight="1"/>
    <row r="245" spans="1:10" ht="15" hidden="1" customHeight="1"/>
    <row r="246" spans="1:10" ht="15" hidden="1" customHeight="1"/>
    <row r="247" spans="1:10" ht="15" hidden="1" customHeight="1"/>
    <row r="248" spans="1:10" ht="15" hidden="1" customHeight="1"/>
    <row r="249" spans="1:10" ht="15" hidden="1" customHeight="1"/>
    <row r="250" spans="1:10" ht="11.4" customHeight="1"/>
    <row r="251" spans="1:10" ht="37.5" customHeight="1">
      <c r="A251" s="514" t="s">
        <v>896</v>
      </c>
      <c r="B251" s="514"/>
      <c r="C251" s="514"/>
      <c r="D251" s="514"/>
      <c r="E251" s="514"/>
      <c r="F251" s="514"/>
      <c r="G251" s="514"/>
      <c r="H251" s="514"/>
      <c r="I251" s="514"/>
      <c r="J251" s="514"/>
    </row>
    <row r="252" spans="1:10" ht="4.25" hidden="1" customHeight="1"/>
    <row r="253" spans="1:10" ht="15" hidden="1" customHeight="1">
      <c r="B253" s="1" t="s">
        <v>759</v>
      </c>
    </row>
    <row r="254" spans="1:10" ht="15" hidden="1" customHeight="1"/>
    <row r="255" spans="1:10" ht="15" hidden="1" customHeight="1">
      <c r="B255" s="1" t="s">
        <v>716</v>
      </c>
      <c r="F255" s="1">
        <v>2023</v>
      </c>
      <c r="H255" s="1">
        <v>2022</v>
      </c>
    </row>
    <row r="256" spans="1:10" ht="15" hidden="1" customHeight="1">
      <c r="F256" s="1" t="s">
        <v>7</v>
      </c>
      <c r="G256" s="1" t="s">
        <v>205</v>
      </c>
      <c r="H256" s="1" t="s">
        <v>7</v>
      </c>
      <c r="I256" s="68" t="s">
        <v>205</v>
      </c>
    </row>
    <row r="257" spans="1:9" ht="15" hidden="1" customHeight="1"/>
    <row r="258" spans="1:9" ht="15" hidden="1" customHeight="1">
      <c r="B258" s="1" t="s">
        <v>205</v>
      </c>
    </row>
    <row r="259" spans="1:9" ht="13.25" hidden="1" customHeight="1">
      <c r="B259" s="1" t="s">
        <v>121</v>
      </c>
      <c r="G259" s="1">
        <v>0</v>
      </c>
      <c r="I259" s="68">
        <v>0</v>
      </c>
    </row>
    <row r="260" spans="1:9" ht="13.5" hidden="1" customHeight="1">
      <c r="G260" s="1" t="s">
        <v>213</v>
      </c>
      <c r="I260" s="68" t="s">
        <v>213</v>
      </c>
    </row>
    <row r="261" spans="1:9" ht="8.25" hidden="1" customHeight="1"/>
    <row r="262" spans="1:9" ht="6.75" customHeight="1"/>
    <row r="263" spans="1:9" ht="15" customHeight="1">
      <c r="A263" s="266">
        <f>A1+0.7</f>
        <v>3.7</v>
      </c>
      <c r="B263" s="18" t="s">
        <v>98</v>
      </c>
      <c r="C263" s="18"/>
      <c r="D263" s="18"/>
      <c r="E263" s="18"/>
      <c r="F263" s="18"/>
    </row>
    <row r="264" spans="1:9" ht="15" hidden="1" customHeight="1"/>
    <row r="265" spans="1:9" ht="15" customHeight="1">
      <c r="B265" s="18" t="s">
        <v>760</v>
      </c>
      <c r="C265" s="18"/>
      <c r="D265" s="284"/>
      <c r="E265" s="284"/>
      <c r="F265" s="284"/>
      <c r="G265" s="284"/>
      <c r="H265" s="284"/>
      <c r="I265" s="299" t="s">
        <v>761</v>
      </c>
    </row>
    <row r="266" spans="1:9" ht="15" customHeight="1">
      <c r="D266" s="284" t="s">
        <v>761</v>
      </c>
      <c r="E266" s="301" t="s">
        <v>762</v>
      </c>
      <c r="F266" s="284" t="s">
        <v>763</v>
      </c>
      <c r="G266" s="284" t="s">
        <v>764</v>
      </c>
      <c r="H266" s="284" t="s">
        <v>761</v>
      </c>
      <c r="I266" s="300">
        <v>45291</v>
      </c>
    </row>
    <row r="267" spans="1:9" ht="15" customHeight="1">
      <c r="D267" s="302">
        <v>45291</v>
      </c>
      <c r="E267" s="284"/>
      <c r="F267" s="284"/>
      <c r="G267" s="284"/>
      <c r="H267" s="302">
        <v>45657</v>
      </c>
      <c r="I267" s="299">
        <v>26</v>
      </c>
    </row>
    <row r="268" spans="1:9" ht="15" customHeight="1">
      <c r="B268" s="308" t="s">
        <v>765</v>
      </c>
      <c r="C268" s="308"/>
      <c r="D268" s="284">
        <v>26</v>
      </c>
      <c r="E268" s="284">
        <v>230</v>
      </c>
      <c r="F268" s="284"/>
      <c r="G268" s="284">
        <v>-194</v>
      </c>
      <c r="H268" s="284">
        <v>62</v>
      </c>
      <c r="I268" s="299">
        <v>43346</v>
      </c>
    </row>
    <row r="269" spans="1:9" ht="15" customHeight="1">
      <c r="B269" s="308" t="s">
        <v>766</v>
      </c>
      <c r="C269" s="308"/>
      <c r="D269" s="284">
        <v>43346</v>
      </c>
      <c r="E269" s="284">
        <v>297856</v>
      </c>
      <c r="F269" s="284">
        <v>-25249</v>
      </c>
      <c r="G269" s="284">
        <v>-292672</v>
      </c>
      <c r="H269" s="284">
        <v>23281</v>
      </c>
      <c r="I269" s="299">
        <v>21058</v>
      </c>
    </row>
    <row r="270" spans="1:9" ht="15" customHeight="1">
      <c r="B270" s="308" t="s">
        <v>767</v>
      </c>
      <c r="C270" s="308"/>
      <c r="D270" s="284">
        <v>21058</v>
      </c>
      <c r="E270" s="284">
        <v>202633</v>
      </c>
      <c r="F270" s="284"/>
      <c r="G270" s="284">
        <v>-200133</v>
      </c>
      <c r="H270" s="284">
        <v>23558</v>
      </c>
      <c r="I270" s="299">
        <v>10957</v>
      </c>
    </row>
    <row r="271" spans="1:9" ht="15" customHeight="1">
      <c r="B271" s="308" t="s">
        <v>768</v>
      </c>
      <c r="C271" s="308"/>
      <c r="D271" s="284">
        <v>10957</v>
      </c>
      <c r="E271" s="284">
        <v>104797</v>
      </c>
      <c r="F271" s="284"/>
      <c r="G271" s="284">
        <v>-103486</v>
      </c>
      <c r="H271" s="284">
        <v>12268</v>
      </c>
      <c r="I271" s="299">
        <v>15</v>
      </c>
    </row>
    <row r="272" spans="1:9" ht="15" customHeight="1">
      <c r="B272" s="308" t="s">
        <v>769</v>
      </c>
      <c r="C272" s="308"/>
      <c r="D272" s="284">
        <v>15</v>
      </c>
      <c r="E272" s="284">
        <v>143</v>
      </c>
      <c r="F272" s="284"/>
      <c r="G272" s="284">
        <v>-142</v>
      </c>
      <c r="H272" s="284">
        <v>16</v>
      </c>
      <c r="I272" s="299">
        <v>1522</v>
      </c>
    </row>
    <row r="273" spans="1:9" ht="15" customHeight="1">
      <c r="B273" s="308" t="s">
        <v>770</v>
      </c>
      <c r="C273" s="308"/>
      <c r="D273" s="284">
        <v>1522</v>
      </c>
      <c r="E273" s="284">
        <v>43198</v>
      </c>
      <c r="F273" s="284"/>
      <c r="G273" s="284">
        <v>-11833</v>
      </c>
      <c r="H273" s="284">
        <v>32887</v>
      </c>
      <c r="I273" s="299">
        <v>76924</v>
      </c>
    </row>
    <row r="274" spans="1:9" ht="15" customHeight="1">
      <c r="B274" s="18" t="s">
        <v>121</v>
      </c>
      <c r="C274" s="18"/>
      <c r="D274" s="18">
        <v>76924</v>
      </c>
      <c r="E274" s="18">
        <v>648857</v>
      </c>
      <c r="F274" s="173">
        <v>-25249</v>
      </c>
      <c r="G274" s="174">
        <v>-292672</v>
      </c>
      <c r="H274" s="174">
        <v>92072</v>
      </c>
      <c r="I274" s="68">
        <v>76924</v>
      </c>
    </row>
    <row r="275" spans="1:9" ht="15" customHeight="1">
      <c r="B275" s="1" t="s">
        <v>771</v>
      </c>
      <c r="G275" s="18"/>
      <c r="H275" s="18"/>
      <c r="I275" s="96">
        <v>2023</v>
      </c>
    </row>
    <row r="276" spans="1:9" ht="15" customHeight="1">
      <c r="B276" s="1" t="s">
        <v>772</v>
      </c>
      <c r="D276" s="1">
        <v>76924</v>
      </c>
      <c r="I276" s="1">
        <v>76924</v>
      </c>
    </row>
    <row r="277" spans="1:9" ht="15" hidden="1" customHeight="1"/>
    <row r="278" spans="1:9" ht="15" hidden="1" customHeight="1"/>
    <row r="279" spans="1:9" ht="15" hidden="1" customHeight="1"/>
    <row r="280" spans="1:9" ht="15" hidden="1" customHeight="1"/>
    <row r="281" spans="1:9" ht="15" hidden="1" customHeight="1"/>
    <row r="282" spans="1:9" ht="15" customHeight="1">
      <c r="F282" s="1" t="s">
        <v>213</v>
      </c>
    </row>
    <row r="283" spans="1:9" ht="15" customHeight="1">
      <c r="A283" s="266">
        <f>A1+0.8</f>
        <v>3.8</v>
      </c>
      <c r="B283" s="18" t="s">
        <v>99</v>
      </c>
      <c r="C283" s="18"/>
    </row>
    <row r="284" spans="1:9" ht="15" customHeight="1">
      <c r="G284" s="165">
        <v>2024</v>
      </c>
      <c r="H284" s="165">
        <v>2023</v>
      </c>
      <c r="I284" s="166">
        <v>2022</v>
      </c>
    </row>
    <row r="285" spans="1:9" ht="15" customHeight="1">
      <c r="B285" s="1" t="s">
        <v>773</v>
      </c>
      <c r="G285" s="1">
        <v>45099</v>
      </c>
      <c r="H285" s="1">
        <v>39123</v>
      </c>
      <c r="I285" s="68">
        <v>37739</v>
      </c>
    </row>
    <row r="286" spans="1:9" ht="15" hidden="1" customHeight="1">
      <c r="B286" s="1" t="s">
        <v>709</v>
      </c>
    </row>
    <row r="287" spans="1:9" ht="15" customHeight="1">
      <c r="B287" s="1" t="s">
        <v>774</v>
      </c>
      <c r="G287" s="1">
        <v>986</v>
      </c>
      <c r="H287" s="1">
        <v>926</v>
      </c>
      <c r="I287" s="68">
        <v>926</v>
      </c>
    </row>
    <row r="288" spans="1:9" ht="7.75" customHeight="1"/>
    <row r="289" spans="1:9" ht="15" customHeight="1">
      <c r="B289" s="18" t="s">
        <v>121</v>
      </c>
      <c r="C289" s="18"/>
      <c r="D289" s="18"/>
      <c r="E289" s="18"/>
      <c r="F289" s="18"/>
      <c r="G289" s="18">
        <v>46085</v>
      </c>
      <c r="H289" s="18">
        <v>40049</v>
      </c>
      <c r="I289" s="96">
        <v>38665</v>
      </c>
    </row>
    <row r="291" spans="1:9" ht="15" customHeight="1">
      <c r="A291" s="266">
        <f>A1+0.9</f>
        <v>3.9</v>
      </c>
      <c r="B291" s="18" t="s">
        <v>775</v>
      </c>
      <c r="C291" s="18"/>
      <c r="D291" s="18"/>
      <c r="G291" s="1" t="s">
        <v>213</v>
      </c>
      <c r="I291" s="68" t="s">
        <v>213</v>
      </c>
    </row>
    <row r="292" spans="1:9" ht="15" customHeight="1">
      <c r="G292" s="165">
        <v>2024</v>
      </c>
      <c r="H292" s="165">
        <v>2023</v>
      </c>
      <c r="I292" s="166">
        <v>2022</v>
      </c>
    </row>
    <row r="293" spans="1:9" ht="15" customHeight="1">
      <c r="B293" s="1" t="s">
        <v>776</v>
      </c>
      <c r="G293" s="1">
        <v>95911</v>
      </c>
      <c r="H293" s="1">
        <v>96120</v>
      </c>
      <c r="I293" s="68">
        <v>95911</v>
      </c>
    </row>
    <row r="294" spans="1:9" ht="15.65" hidden="1" customHeight="1">
      <c r="B294" s="1" t="s">
        <v>777</v>
      </c>
      <c r="G294" s="1">
        <v>0</v>
      </c>
      <c r="H294" s="1">
        <v>0</v>
      </c>
      <c r="I294" s="68">
        <v>0</v>
      </c>
    </row>
    <row r="295" spans="1:9" ht="15" hidden="1" customHeight="1"/>
    <row r="296" spans="1:9" ht="15" hidden="1" customHeight="1"/>
    <row r="297" spans="1:9" ht="15" hidden="1" customHeight="1">
      <c r="B297" s="1" t="s">
        <v>778</v>
      </c>
    </row>
    <row r="298" spans="1:9" ht="15" hidden="1" customHeight="1">
      <c r="B298" s="1" t="s">
        <v>778</v>
      </c>
      <c r="I298" s="68">
        <v>0</v>
      </c>
    </row>
    <row r="299" spans="1:9" ht="15" customHeight="1">
      <c r="B299" s="18" t="s">
        <v>121</v>
      </c>
      <c r="C299" s="18"/>
      <c r="D299" s="18"/>
      <c r="E299" s="18"/>
      <c r="F299" s="18"/>
      <c r="G299" s="18">
        <v>95911</v>
      </c>
      <c r="H299" s="18">
        <v>96120</v>
      </c>
      <c r="I299" s="96">
        <v>95911</v>
      </c>
    </row>
    <row r="300" spans="1:9" ht="15" hidden="1" customHeight="1"/>
    <row r="301" spans="1:9" ht="15" hidden="1" customHeight="1">
      <c r="G301" s="1" t="s">
        <v>213</v>
      </c>
      <c r="I301" s="68" t="s">
        <v>213</v>
      </c>
    </row>
    <row r="303" spans="1:9" ht="15" customHeight="1">
      <c r="A303" s="268">
        <v>3.1</v>
      </c>
      <c r="B303" s="18" t="s">
        <v>102</v>
      </c>
    </row>
    <row r="305" spans="2:9" ht="15" customHeight="1">
      <c r="G305" s="165">
        <v>2024</v>
      </c>
      <c r="H305" s="165">
        <v>2023</v>
      </c>
      <c r="I305" s="166">
        <v>2022</v>
      </c>
    </row>
    <row r="306" spans="2:9" ht="15" customHeight="1">
      <c r="B306" s="1" t="s">
        <v>779</v>
      </c>
      <c r="G306" s="334">
        <v>10475</v>
      </c>
      <c r="H306" s="1">
        <v>64141</v>
      </c>
      <c r="I306" s="68">
        <v>35293</v>
      </c>
    </row>
    <row r="307" spans="2:9" ht="15" customHeight="1">
      <c r="B307" s="1" t="s">
        <v>780</v>
      </c>
      <c r="G307" s="335">
        <v>31174</v>
      </c>
      <c r="H307" s="1">
        <v>30634</v>
      </c>
      <c r="I307" s="68">
        <v>29867</v>
      </c>
    </row>
    <row r="308" spans="2:9" ht="15" customHeight="1">
      <c r="B308" s="1" t="s">
        <v>781</v>
      </c>
      <c r="G308" s="335">
        <v>11041</v>
      </c>
      <c r="H308" s="1">
        <v>12881</v>
      </c>
      <c r="I308" s="68">
        <v>1823</v>
      </c>
    </row>
    <row r="309" spans="2:9" ht="15" customHeight="1">
      <c r="B309" s="18" t="s">
        <v>121</v>
      </c>
      <c r="C309" s="18"/>
      <c r="D309" s="18"/>
      <c r="E309" s="18"/>
      <c r="F309" s="18"/>
      <c r="G309" s="69">
        <f>SUM(G306:G308)</f>
        <v>52690</v>
      </c>
      <c r="H309" s="18">
        <v>107656</v>
      </c>
      <c r="I309" s="96">
        <v>66983</v>
      </c>
    </row>
    <row r="310" spans="2:9" ht="15" hidden="1" customHeight="1"/>
    <row r="311" spans="2:9" ht="7.25" customHeight="1"/>
    <row r="313" spans="2:9" ht="15" hidden="1" customHeight="1">
      <c r="B313" s="18" t="s">
        <v>782</v>
      </c>
      <c r="C313" s="18"/>
      <c r="D313" s="18"/>
      <c r="E313" s="18"/>
      <c r="F313" s="18"/>
      <c r="G313" s="18"/>
    </row>
    <row r="314" spans="2:9" ht="15" hidden="1" customHeight="1">
      <c r="B314" s="1" t="s">
        <v>783</v>
      </c>
    </row>
    <row r="315" spans="2:9" ht="15" hidden="1" customHeight="1"/>
    <row r="316" spans="2:9" ht="25.25" hidden="1" customHeight="1">
      <c r="B316" s="1" t="s">
        <v>784</v>
      </c>
      <c r="E316" s="1" t="s">
        <v>785</v>
      </c>
      <c r="G316" s="45" t="s">
        <v>786</v>
      </c>
      <c r="H316" s="45" t="s">
        <v>787</v>
      </c>
      <c r="I316" s="147" t="s">
        <v>788</v>
      </c>
    </row>
    <row r="317" spans="2:9" ht="15" hidden="1" customHeight="1">
      <c r="B317" s="1" t="s">
        <v>789</v>
      </c>
      <c r="E317" s="1" t="s">
        <v>790</v>
      </c>
      <c r="G317" s="1" t="s">
        <v>791</v>
      </c>
      <c r="H317" s="169" t="s">
        <v>792</v>
      </c>
      <c r="I317" s="68" t="s">
        <v>793</v>
      </c>
    </row>
    <row r="318" spans="2:9" ht="40.75" hidden="1" customHeight="1">
      <c r="B318" s="520" t="s">
        <v>794</v>
      </c>
      <c r="C318" s="520"/>
      <c r="D318" s="520"/>
      <c r="E318" s="1" t="s">
        <v>790</v>
      </c>
      <c r="G318" s="1" t="s">
        <v>791</v>
      </c>
      <c r="H318" s="169">
        <v>23800</v>
      </c>
      <c r="I318" s="68" t="s">
        <v>793</v>
      </c>
    </row>
    <row r="320" spans="2:9" ht="15" customHeight="1">
      <c r="B320" s="18" t="s">
        <v>795</v>
      </c>
      <c r="C320" s="18"/>
      <c r="D320" s="18"/>
      <c r="G320" s="165">
        <v>2024</v>
      </c>
      <c r="H320" s="165">
        <v>2023</v>
      </c>
      <c r="I320" s="1"/>
    </row>
    <row r="321" spans="2:9" ht="15" customHeight="1">
      <c r="H321" s="68"/>
    </row>
    <row r="322" spans="2:9" ht="15" customHeight="1">
      <c r="B322" s="1" t="s">
        <v>796</v>
      </c>
      <c r="G322" s="18">
        <v>34</v>
      </c>
      <c r="H322" s="96">
        <v>33</v>
      </c>
    </row>
    <row r="323" spans="2:9" ht="15" hidden="1" customHeight="1"/>
    <row r="324" spans="2:9" ht="15" hidden="1" customHeight="1">
      <c r="I324" s="1"/>
    </row>
    <row r="325" spans="2:9" ht="15" hidden="1" customHeight="1"/>
    <row r="326" spans="2:9" ht="15" hidden="1" customHeight="1">
      <c r="I326" s="1"/>
    </row>
    <row r="327" spans="2:9" ht="8.4" customHeight="1"/>
    <row r="328" spans="2:9" ht="17.399999999999999" customHeight="1"/>
    <row r="330" spans="2:9" ht="15" customHeight="1">
      <c r="B330" s="18" t="s">
        <v>797</v>
      </c>
      <c r="C330" s="18"/>
    </row>
    <row r="331" spans="2:9" ht="8.4" customHeight="1"/>
    <row r="332" spans="2:9" ht="10.75" customHeight="1">
      <c r="B332" s="1" t="s">
        <v>798</v>
      </c>
      <c r="G332" s="165">
        <v>2024</v>
      </c>
      <c r="H332" s="165">
        <v>2023</v>
      </c>
      <c r="I332" s="166">
        <v>2022</v>
      </c>
    </row>
    <row r="333" spans="2:9" ht="15" customHeight="1">
      <c r="B333" s="1" t="s">
        <v>799</v>
      </c>
      <c r="G333" s="1">
        <v>594224</v>
      </c>
      <c r="H333" s="1">
        <v>526460</v>
      </c>
      <c r="I333" s="68">
        <v>506461</v>
      </c>
    </row>
    <row r="334" spans="2:9" ht="9" customHeight="1">
      <c r="B334" s="1" t="s">
        <v>800</v>
      </c>
      <c r="G334" s="1">
        <v>137606</v>
      </c>
      <c r="H334" s="1">
        <v>122291</v>
      </c>
      <c r="I334" s="68">
        <v>117231</v>
      </c>
    </row>
    <row r="335" spans="2:9" ht="15" customHeight="1">
      <c r="B335" s="1" t="s">
        <v>801</v>
      </c>
      <c r="G335" s="1">
        <v>11652</v>
      </c>
      <c r="H335" s="1">
        <v>11112</v>
      </c>
      <c r="I335" s="68">
        <v>11412</v>
      </c>
    </row>
    <row r="336" spans="2:9" ht="15" hidden="1" customHeight="1">
      <c r="G336" s="18">
        <f>SUM(G333:G335)</f>
        <v>743482</v>
      </c>
    </row>
    <row r="337" spans="2:9" ht="15" customHeight="1">
      <c r="B337" s="18" t="s">
        <v>121</v>
      </c>
      <c r="C337" s="18"/>
      <c r="D337" s="18"/>
      <c r="E337" s="18"/>
      <c r="F337" s="18"/>
      <c r="G337" s="18">
        <v>743482</v>
      </c>
      <c r="H337" s="18">
        <v>659863</v>
      </c>
      <c r="I337" s="96">
        <v>635104</v>
      </c>
    </row>
    <row r="338" spans="2:9" ht="22.5" customHeight="1"/>
    <row r="339" spans="2:9" ht="20.25" customHeight="1">
      <c r="B339" s="1" t="s">
        <v>802</v>
      </c>
      <c r="G339" s="336">
        <v>2024</v>
      </c>
      <c r="H339" s="336">
        <v>2023</v>
      </c>
    </row>
    <row r="340" spans="2:9" ht="25.25" customHeight="1">
      <c r="B340" s="1" t="s">
        <v>799</v>
      </c>
      <c r="G340" s="1">
        <v>41336</v>
      </c>
      <c r="H340" s="1">
        <v>38691</v>
      </c>
    </row>
    <row r="341" spans="2:9" ht="15" customHeight="1">
      <c r="B341" s="1" t="s">
        <v>800</v>
      </c>
      <c r="C341" s="18"/>
      <c r="D341" s="18"/>
      <c r="E341" s="18"/>
      <c r="F341" s="18"/>
      <c r="G341" s="1">
        <v>9751</v>
      </c>
      <c r="H341" s="1">
        <v>9127</v>
      </c>
      <c r="I341" s="96">
        <v>40719</v>
      </c>
    </row>
    <row r="342" spans="2:9" ht="15" customHeight="1">
      <c r="B342" s="1" t="s">
        <v>801</v>
      </c>
      <c r="D342" s="18"/>
      <c r="E342" s="18"/>
      <c r="F342" s="18"/>
      <c r="G342" s="1">
        <v>720</v>
      </c>
      <c r="H342" s="1">
        <v>720</v>
      </c>
      <c r="I342" s="96"/>
    </row>
    <row r="343" spans="2:9" ht="15" customHeight="1">
      <c r="B343" s="18" t="s">
        <v>121</v>
      </c>
      <c r="G343" s="18">
        <f>SUM(G340:G342)</f>
        <v>51807</v>
      </c>
      <c r="H343" s="18">
        <f>SUM(H340:H342)</f>
        <v>48538</v>
      </c>
      <c r="I343" s="1"/>
    </row>
    <row r="344" spans="2:9" ht="27" hidden="1" customHeight="1">
      <c r="B344" s="415" t="s">
        <v>236</v>
      </c>
      <c r="C344" s="415"/>
      <c r="D344" s="415"/>
      <c r="E344" s="415"/>
      <c r="F344" s="415"/>
      <c r="G344" s="415"/>
      <c r="H344" s="415"/>
      <c r="I344" s="415"/>
    </row>
    <row r="345" spans="2:9" ht="225.65" hidden="1" customHeight="1">
      <c r="B345" s="430" t="s">
        <v>808</v>
      </c>
      <c r="C345" s="430"/>
      <c r="D345" s="430"/>
      <c r="E345" s="430"/>
      <c r="F345" s="430"/>
      <c r="G345" s="430"/>
      <c r="H345" s="430"/>
      <c r="I345" s="430"/>
    </row>
    <row r="346" spans="2:9" ht="15" hidden="1" customHeight="1"/>
  </sheetData>
  <mergeCells count="106">
    <mergeCell ref="B318:D318"/>
    <mergeCell ref="B187:H187"/>
    <mergeCell ref="C165:G165"/>
    <mergeCell ref="C169:G169"/>
    <mergeCell ref="C173:G173"/>
    <mergeCell ref="C177:G177"/>
    <mergeCell ref="C134:H134"/>
    <mergeCell ref="C82:G82"/>
    <mergeCell ref="C86:G86"/>
    <mergeCell ref="B189:H189"/>
    <mergeCell ref="C182:H182"/>
    <mergeCell ref="C183:H183"/>
    <mergeCell ref="C181:G181"/>
    <mergeCell ref="C175:H175"/>
    <mergeCell ref="C162:H162"/>
    <mergeCell ref="C158:H158"/>
    <mergeCell ref="C159:H159"/>
    <mergeCell ref="C117:G117"/>
    <mergeCell ref="C123:H123"/>
    <mergeCell ref="C126:H126"/>
    <mergeCell ref="C127:H127"/>
    <mergeCell ref="C130:H130"/>
    <mergeCell ref="C131:H131"/>
    <mergeCell ref="C121:G121"/>
    <mergeCell ref="I1:I2"/>
    <mergeCell ref="B4:H4"/>
    <mergeCell ref="B42:H42"/>
    <mergeCell ref="C70:G70"/>
    <mergeCell ref="B6:B7"/>
    <mergeCell ref="C115:H115"/>
    <mergeCell ref="B60:H60"/>
    <mergeCell ref="B54:H54"/>
    <mergeCell ref="C74:G74"/>
    <mergeCell ref="C78:G78"/>
    <mergeCell ref="C90:G90"/>
    <mergeCell ref="C94:G94"/>
    <mergeCell ref="C95:H95"/>
    <mergeCell ref="B3:H3"/>
    <mergeCell ref="B8:H8"/>
    <mergeCell ref="B14:H14"/>
    <mergeCell ref="B20:H20"/>
    <mergeCell ref="C72:H72"/>
    <mergeCell ref="C71:H71"/>
    <mergeCell ref="C75:H75"/>
    <mergeCell ref="C76:H76"/>
    <mergeCell ref="C79:H79"/>
    <mergeCell ref="C80:H80"/>
    <mergeCell ref="C83:H83"/>
    <mergeCell ref="B26:H26"/>
    <mergeCell ref="B34:H34"/>
    <mergeCell ref="B43:H43"/>
    <mergeCell ref="B47:D47"/>
    <mergeCell ref="B48:D48"/>
    <mergeCell ref="B36:H36"/>
    <mergeCell ref="B38:H38"/>
    <mergeCell ref="B45:D46"/>
    <mergeCell ref="B40:H40"/>
    <mergeCell ref="B37:H37"/>
    <mergeCell ref="B39:H39"/>
    <mergeCell ref="B153:H153"/>
    <mergeCell ref="B68:B69"/>
    <mergeCell ref="B52:H52"/>
    <mergeCell ref="B66:H66"/>
    <mergeCell ref="B49:D49"/>
    <mergeCell ref="B50:D50"/>
    <mergeCell ref="C68:G69"/>
    <mergeCell ref="B67:H67"/>
    <mergeCell ref="B155:B156"/>
    <mergeCell ref="C155:G156"/>
    <mergeCell ref="B151:H151"/>
    <mergeCell ref="B133:H133"/>
    <mergeCell ref="C84:H84"/>
    <mergeCell ref="C87:H87"/>
    <mergeCell ref="C88:H88"/>
    <mergeCell ref="C91:H91"/>
    <mergeCell ref="C92:H92"/>
    <mergeCell ref="C129:G129"/>
    <mergeCell ref="C118:H118"/>
    <mergeCell ref="C119:H119"/>
    <mergeCell ref="C122:H122"/>
    <mergeCell ref="C108:H108"/>
    <mergeCell ref="C125:G125"/>
    <mergeCell ref="B157:H157"/>
    <mergeCell ref="A251:J251"/>
    <mergeCell ref="B227:H227"/>
    <mergeCell ref="B344:I344"/>
    <mergeCell ref="B345:I345"/>
    <mergeCell ref="B142:D142"/>
    <mergeCell ref="B135:H135"/>
    <mergeCell ref="B202:H202"/>
    <mergeCell ref="B203:H203"/>
    <mergeCell ref="B204:H204"/>
    <mergeCell ref="B205:H205"/>
    <mergeCell ref="B206:H206"/>
    <mergeCell ref="B207:H207"/>
    <mergeCell ref="B208:H208"/>
    <mergeCell ref="B179:H179"/>
    <mergeCell ref="C161:G161"/>
    <mergeCell ref="C163:H163"/>
    <mergeCell ref="C166:H166"/>
    <mergeCell ref="C167:H167"/>
    <mergeCell ref="C170:H170"/>
    <mergeCell ref="C171:H171"/>
    <mergeCell ref="C174:H174"/>
    <mergeCell ref="C178:H178"/>
    <mergeCell ref="B185:H185"/>
  </mergeCells>
  <printOptions horizontalCentered="1"/>
  <pageMargins left="0.23622047244094491" right="0.23622047244094491" top="0.97008928571428577" bottom="0.74803149606299213" header="0.31496062992125984" footer="0.31496062992125984"/>
  <pageSetup paperSize="9" scale="82" firstPageNumber="7" orientation="portrait" blackAndWhite="1" r:id="rId1"/>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rowBreaks count="3" manualBreakCount="3">
    <brk id="157" max="9" man="1"/>
    <brk id="252" max="9" man="1"/>
    <brk id="329" max="9"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apa1">
    <tabColor theme="5" tint="0.59999389629810485"/>
  </sheetPr>
  <dimension ref="A1:AD342"/>
  <sheetViews>
    <sheetView view="pageBreakPreview" topLeftCell="A140" zoomScaleNormal="100" zoomScaleSheetLayoutView="100" zoomScalePageLayoutView="70" workbookViewId="0">
      <selection activeCell="F160" sqref="F160"/>
    </sheetView>
  </sheetViews>
  <sheetFormatPr defaultColWidth="9.08984375" defaultRowHeight="15" customHeight="1"/>
  <cols>
    <col min="1" max="1" width="4.6328125" style="1" customWidth="1"/>
    <col min="2" max="2" width="10" style="1" customWidth="1"/>
    <col min="3" max="4" width="11.6328125" style="1" customWidth="1"/>
    <col min="5" max="5" width="9.36328125" style="1" customWidth="1"/>
    <col min="6" max="6" width="11.54296875" style="1" customWidth="1"/>
    <col min="7" max="7" width="11.6328125" style="1" customWidth="1"/>
    <col min="8" max="8" width="13.453125" style="1" customWidth="1"/>
    <col min="9" max="9" width="2.453125" customWidth="1"/>
    <col min="10" max="10" width="2.453125" style="1" customWidth="1"/>
    <col min="11" max="11" width="0.81640625" style="1" customWidth="1"/>
    <col min="12" max="14" width="0" style="1" hidden="1" customWidth="1"/>
    <col min="15" max="15" width="13.81640625" style="1" hidden="1" customWidth="1"/>
    <col min="16" max="19" width="0" style="1" hidden="1" customWidth="1"/>
    <col min="20" max="20" width="3.6328125" style="1" customWidth="1"/>
    <col min="21" max="27" width="0" style="1" hidden="1" customWidth="1"/>
    <col min="28" max="16384" width="9.08984375" style="1"/>
  </cols>
  <sheetData>
    <row r="1" spans="1:9" ht="29.4" customHeight="1">
      <c r="A1" s="145">
        <f>P_Pasīvs!A1+1</f>
        <v>4</v>
      </c>
      <c r="B1" s="192" t="s">
        <v>326</v>
      </c>
      <c r="C1" s="58"/>
      <c r="D1" s="58"/>
      <c r="E1" s="58"/>
      <c r="F1" s="58"/>
      <c r="G1" s="58"/>
      <c r="H1" s="58"/>
    </row>
    <row r="2" spans="1:9" ht="8.4" customHeight="1"/>
    <row r="3" spans="1:9" ht="56.4" customHeight="1">
      <c r="A3" s="241"/>
      <c r="B3" s="450" t="s">
        <v>839</v>
      </c>
      <c r="C3" s="450"/>
      <c r="D3" s="450"/>
      <c r="E3" s="450"/>
      <c r="F3" s="450"/>
      <c r="G3" s="450"/>
      <c r="H3" s="450"/>
    </row>
    <row r="4" spans="1:9" ht="27" hidden="1" customHeight="1">
      <c r="A4" s="224"/>
      <c r="B4" s="224"/>
      <c r="C4" s="224"/>
      <c r="D4" s="224"/>
      <c r="E4" s="224"/>
      <c r="F4" s="224"/>
      <c r="G4" s="224"/>
      <c r="H4" s="224"/>
    </row>
    <row r="5" spans="1:9" ht="15" hidden="1" customHeight="1">
      <c r="A5" s="224"/>
      <c r="B5" s="433" t="s">
        <v>520</v>
      </c>
      <c r="C5" s="433"/>
      <c r="D5" s="433"/>
      <c r="E5" s="433"/>
      <c r="F5" s="433"/>
      <c r="G5" s="433"/>
      <c r="H5" s="433"/>
      <c r="I5" s="1"/>
    </row>
    <row r="6" spans="1:9" ht="15" hidden="1" customHeight="1">
      <c r="A6" s="224"/>
      <c r="B6" s="224"/>
      <c r="C6" s="224"/>
      <c r="D6" s="224"/>
      <c r="E6" s="224"/>
      <c r="F6" s="224"/>
      <c r="G6" s="224"/>
      <c r="H6" s="224"/>
    </row>
    <row r="7" spans="1:9" ht="84" hidden="1">
      <c r="A7" s="528"/>
      <c r="B7" s="528" t="s">
        <v>327</v>
      </c>
      <c r="C7" s="528"/>
      <c r="D7" s="528" t="s">
        <v>328</v>
      </c>
      <c r="E7" s="243" t="s">
        <v>329</v>
      </c>
      <c r="F7" s="528" t="s">
        <v>330</v>
      </c>
      <c r="G7" s="528" t="s">
        <v>331</v>
      </c>
      <c r="H7" s="243" t="s">
        <v>332</v>
      </c>
    </row>
    <row r="8" spans="1:9" ht="14.5" hidden="1">
      <c r="A8" s="528"/>
      <c r="B8" s="528"/>
      <c r="C8" s="528"/>
      <c r="D8" s="528"/>
      <c r="E8" s="244" t="str">
        <f>Info!$J$8</f>
        <v>EUR</v>
      </c>
      <c r="F8" s="528"/>
      <c r="G8" s="528"/>
      <c r="H8" s="244" t="str">
        <f>Info!$J$8</f>
        <v>EUR</v>
      </c>
    </row>
    <row r="9" spans="1:9" ht="75" hidden="1" customHeight="1">
      <c r="A9" s="245"/>
      <c r="B9" s="439"/>
      <c r="C9" s="439"/>
      <c r="D9" s="184"/>
      <c r="E9" s="246"/>
      <c r="F9" s="184"/>
      <c r="G9" s="184"/>
      <c r="H9" s="246"/>
    </row>
    <row r="10" spans="1:9" ht="10.25" hidden="1" customHeight="1">
      <c r="A10" s="245"/>
      <c r="B10" s="439"/>
      <c r="C10" s="547"/>
      <c r="D10" s="184"/>
      <c r="E10" s="246"/>
      <c r="F10" s="184"/>
      <c r="G10" s="184"/>
      <c r="H10" s="246"/>
    </row>
    <row r="11" spans="1:9" ht="18.649999999999999" hidden="1" customHeight="1">
      <c r="A11" s="60"/>
      <c r="B11" s="469"/>
      <c r="C11" s="469"/>
      <c r="D11" s="193"/>
      <c r="E11" s="86"/>
      <c r="F11" s="97"/>
      <c r="G11" s="97"/>
      <c r="H11" s="86"/>
    </row>
    <row r="12" spans="1:9" ht="20.399999999999999" hidden="1" customHeight="1">
      <c r="A12" s="60"/>
      <c r="B12" s="404"/>
      <c r="C12" s="404"/>
      <c r="D12" s="144"/>
      <c r="E12" s="63"/>
      <c r="F12" s="119"/>
      <c r="G12" s="119"/>
      <c r="H12" s="63"/>
    </row>
    <row r="13" spans="1:9" ht="19.25" hidden="1" customHeight="1"/>
    <row r="14" spans="1:9" ht="18.649999999999999" hidden="1" customHeight="1">
      <c r="B14" s="43" t="s">
        <v>220</v>
      </c>
      <c r="I14" s="1"/>
    </row>
    <row r="15" spans="1:9" ht="10.75" hidden="1" customHeight="1">
      <c r="B15" s="469" t="s">
        <v>597</v>
      </c>
      <c r="C15" s="469"/>
      <c r="D15" s="469"/>
      <c r="E15" s="469"/>
      <c r="F15" s="469"/>
      <c r="G15" s="469"/>
      <c r="H15" s="469"/>
      <c r="I15" s="1"/>
    </row>
    <row r="16" spans="1:9" ht="15.65" customHeight="1">
      <c r="B16" s="556" t="s">
        <v>528</v>
      </c>
      <c r="C16" s="556"/>
      <c r="D16" s="534"/>
      <c r="E16" s="534"/>
      <c r="F16" s="196"/>
      <c r="G16" s="269">
        <v>2024</v>
      </c>
      <c r="H16" s="269">
        <v>2023</v>
      </c>
    </row>
    <row r="17" spans="1:8" ht="19.25" customHeight="1">
      <c r="B17" s="557" t="s">
        <v>809</v>
      </c>
      <c r="C17" s="557"/>
      <c r="D17" s="557"/>
      <c r="E17" s="197"/>
      <c r="F17" s="197"/>
      <c r="G17" s="272">
        <v>4012719</v>
      </c>
      <c r="H17" s="272">
        <v>4081221</v>
      </c>
    </row>
    <row r="18" spans="1:8" ht="6.65" customHeight="1">
      <c r="B18" s="558"/>
      <c r="C18" s="558"/>
      <c r="D18" s="543"/>
      <c r="E18" s="543"/>
      <c r="F18" s="198"/>
      <c r="G18" s="270"/>
      <c r="H18" s="270"/>
    </row>
    <row r="19" spans="1:8" ht="15" customHeight="1">
      <c r="A19" s="41"/>
      <c r="B19" s="556" t="s">
        <v>121</v>
      </c>
      <c r="C19" s="556"/>
      <c r="D19" s="534"/>
      <c r="E19" s="534"/>
      <c r="F19" s="195"/>
      <c r="G19" s="271">
        <v>4012719</v>
      </c>
      <c r="H19" s="271">
        <v>4081221</v>
      </c>
    </row>
    <row r="20" spans="1:8" ht="15" customHeight="1">
      <c r="A20" s="41"/>
      <c r="B20" s="194"/>
      <c r="C20" s="194"/>
      <c r="D20" s="195"/>
      <c r="E20" s="195"/>
      <c r="F20" s="195"/>
      <c r="G20" s="258"/>
      <c r="H20" s="258"/>
    </row>
    <row r="21" spans="1:8" ht="36" customHeight="1">
      <c r="B21" s="415" t="s">
        <v>155</v>
      </c>
      <c r="C21" s="415"/>
      <c r="D21" s="415"/>
      <c r="E21" s="415"/>
      <c r="F21" s="415"/>
      <c r="G21" s="415"/>
    </row>
    <row r="22" spans="1:8" ht="14.4" customHeight="1">
      <c r="B22" s="169"/>
      <c r="C22" s="169"/>
      <c r="D22" s="169"/>
      <c r="E22" s="169"/>
      <c r="G22" s="219">
        <v>2024</v>
      </c>
      <c r="H22" s="219">
        <v>2023</v>
      </c>
    </row>
    <row r="23" spans="1:8" ht="17.399999999999999" customHeight="1">
      <c r="B23" s="169" t="s">
        <v>810</v>
      </c>
      <c r="C23" s="169"/>
      <c r="D23" s="169"/>
      <c r="E23" s="169"/>
      <c r="G23" s="169">
        <v>1796185</v>
      </c>
      <c r="H23" s="169">
        <v>1911318</v>
      </c>
    </row>
    <row r="24" spans="1:8" ht="22.25" customHeight="1">
      <c r="B24" s="169" t="s">
        <v>811</v>
      </c>
      <c r="C24" s="169"/>
      <c r="D24" s="169"/>
      <c r="E24" s="169"/>
      <c r="G24" s="169">
        <v>419249</v>
      </c>
      <c r="H24" s="169">
        <v>382686</v>
      </c>
    </row>
    <row r="25" spans="1:8" ht="17.399999999999999" customHeight="1">
      <c r="B25" s="169" t="s">
        <v>812</v>
      </c>
      <c r="C25" s="169"/>
      <c r="D25" s="169"/>
      <c r="E25" s="169"/>
      <c r="G25" s="169">
        <v>96945</v>
      </c>
      <c r="H25" s="169">
        <v>88911</v>
      </c>
    </row>
    <row r="26" spans="1:8" ht="18" customHeight="1">
      <c r="B26" s="375" t="s">
        <v>801</v>
      </c>
      <c r="C26" s="169"/>
      <c r="D26" s="169"/>
      <c r="E26" s="169"/>
      <c r="G26" s="169">
        <v>6792</v>
      </c>
      <c r="H26" s="169">
        <v>6792</v>
      </c>
    </row>
    <row r="27" spans="1:8" ht="18" customHeight="1">
      <c r="B27" s="375" t="s">
        <v>813</v>
      </c>
      <c r="C27" s="169"/>
      <c r="D27" s="169"/>
      <c r="E27" s="169"/>
      <c r="G27" s="169">
        <v>50265</v>
      </c>
      <c r="H27" s="169">
        <v>36192</v>
      </c>
    </row>
    <row r="28" spans="1:8" ht="15.65" customHeight="1">
      <c r="B28" s="375" t="s">
        <v>814</v>
      </c>
      <c r="C28" s="169"/>
      <c r="D28" s="169"/>
      <c r="E28" s="169"/>
      <c r="G28" s="169">
        <v>380454</v>
      </c>
      <c r="H28" s="169">
        <v>348603</v>
      </c>
    </row>
    <row r="29" spans="1:8" ht="17.399999999999999" customHeight="1">
      <c r="B29" s="375" t="s">
        <v>815</v>
      </c>
      <c r="C29" s="169"/>
      <c r="D29" s="169"/>
      <c r="E29" s="169"/>
      <c r="G29" s="169">
        <v>139781</v>
      </c>
      <c r="H29" s="169">
        <v>169874</v>
      </c>
    </row>
    <row r="30" spans="1:8" ht="18" customHeight="1">
      <c r="B30" s="375" t="s">
        <v>816</v>
      </c>
      <c r="C30" s="169"/>
      <c r="D30" s="169"/>
      <c r="E30" s="169"/>
      <c r="G30" s="169">
        <v>791280</v>
      </c>
      <c r="H30" s="169">
        <v>797937</v>
      </c>
    </row>
    <row r="31" spans="1:8" ht="16.25" customHeight="1">
      <c r="B31" s="375" t="s">
        <v>817</v>
      </c>
      <c r="C31" s="169"/>
      <c r="D31" s="169"/>
      <c r="E31" s="169"/>
      <c r="G31" s="169">
        <v>22744</v>
      </c>
      <c r="H31" s="169">
        <v>9772</v>
      </c>
    </row>
    <row r="32" spans="1:8" ht="13.75" customHeight="1">
      <c r="B32" s="375" t="s">
        <v>818</v>
      </c>
      <c r="C32" s="169"/>
      <c r="D32" s="169"/>
      <c r="E32" s="169"/>
      <c r="G32" s="169">
        <v>4620</v>
      </c>
      <c r="H32" s="169">
        <v>4361</v>
      </c>
    </row>
    <row r="33" spans="2:8" ht="18" customHeight="1">
      <c r="B33" s="375" t="s">
        <v>819</v>
      </c>
      <c r="C33" s="169"/>
      <c r="D33" s="169"/>
      <c r="E33" s="169"/>
      <c r="G33" s="169">
        <v>29032</v>
      </c>
      <c r="H33" s="169">
        <v>14409</v>
      </c>
    </row>
    <row r="34" spans="2:8" ht="15.65" customHeight="1">
      <c r="B34" s="169" t="s">
        <v>897</v>
      </c>
      <c r="C34" s="169"/>
      <c r="D34" s="169"/>
      <c r="E34" s="169"/>
      <c r="G34" s="169">
        <v>31113</v>
      </c>
      <c r="H34" s="169"/>
    </row>
    <row r="35" spans="2:8" ht="15.65" customHeight="1">
      <c r="B35" s="375" t="s">
        <v>820</v>
      </c>
      <c r="C35" s="169"/>
      <c r="D35" s="169"/>
      <c r="E35" s="328"/>
      <c r="G35" s="376">
        <v>41809</v>
      </c>
      <c r="H35" s="169">
        <v>60170</v>
      </c>
    </row>
    <row r="36" spans="2:8" ht="15" customHeight="1">
      <c r="B36" s="375" t="s">
        <v>821</v>
      </c>
      <c r="C36" s="328"/>
      <c r="D36" s="328"/>
      <c r="E36" s="169"/>
      <c r="G36" s="169">
        <v>1239</v>
      </c>
      <c r="H36" s="169">
        <v>1300</v>
      </c>
    </row>
    <row r="37" spans="2:8" ht="15" hidden="1" customHeight="1">
      <c r="B37" s="473" t="s">
        <v>521</v>
      </c>
      <c r="C37" s="473"/>
      <c r="D37" s="473"/>
      <c r="E37" s="473"/>
      <c r="F37" s="473"/>
      <c r="G37" s="473"/>
      <c r="H37" s="473"/>
    </row>
    <row r="38" spans="2:8" ht="75" hidden="1" customHeight="1">
      <c r="B38" s="554" t="s">
        <v>523</v>
      </c>
      <c r="C38" s="554"/>
      <c r="D38" s="554"/>
      <c r="E38" s="554"/>
      <c r="F38" s="554"/>
      <c r="G38" s="554"/>
      <c r="H38" s="554"/>
    </row>
    <row r="39" spans="2:8" ht="105" hidden="1" customHeight="1">
      <c r="B39" s="554" t="s">
        <v>525</v>
      </c>
      <c r="C39" s="554"/>
      <c r="D39" s="554"/>
      <c r="E39" s="554"/>
      <c r="F39" s="554"/>
      <c r="G39" s="554"/>
      <c r="H39" s="554"/>
    </row>
    <row r="40" spans="2:8" ht="15" hidden="1" customHeight="1">
      <c r="B40" s="169"/>
      <c r="C40" s="169"/>
      <c r="D40" s="169"/>
      <c r="E40" s="169"/>
      <c r="F40" s="169"/>
      <c r="G40" s="169"/>
      <c r="H40" s="169"/>
    </row>
    <row r="41" spans="2:8" ht="30" hidden="1" customHeight="1">
      <c r="B41" s="529"/>
      <c r="C41" s="529"/>
      <c r="D41" s="529"/>
      <c r="E41" s="529"/>
      <c r="F41" s="529"/>
      <c r="G41" s="529"/>
      <c r="H41" s="529"/>
    </row>
    <row r="42" spans="2:8" ht="15" hidden="1" customHeight="1">
      <c r="B42" s="169"/>
      <c r="C42" s="169"/>
      <c r="D42" s="169"/>
      <c r="E42" s="169"/>
      <c r="F42" s="169"/>
      <c r="G42" s="169"/>
      <c r="H42" s="169"/>
    </row>
    <row r="43" spans="2:8" ht="30" hidden="1" customHeight="1">
      <c r="B43" s="473" t="s">
        <v>526</v>
      </c>
      <c r="C43" s="473"/>
      <c r="D43" s="473"/>
      <c r="E43" s="473"/>
      <c r="F43" s="473"/>
      <c r="G43" s="473"/>
      <c r="H43" s="473"/>
    </row>
    <row r="44" spans="2:8" ht="15" customHeight="1">
      <c r="B44" s="377" t="s">
        <v>121</v>
      </c>
      <c r="C44" s="58"/>
      <c r="D44" s="58"/>
      <c r="E44" s="58"/>
      <c r="G44" s="58">
        <v>3811508</v>
      </c>
      <c r="H44" s="58">
        <v>3832325</v>
      </c>
    </row>
    <row r="45" spans="2:8" ht="15" hidden="1" customHeight="1">
      <c r="B45" s="378" t="s">
        <v>333</v>
      </c>
      <c r="C45" s="378"/>
      <c r="D45" s="378"/>
      <c r="E45" s="378"/>
      <c r="F45" s="378"/>
      <c r="G45" s="378"/>
      <c r="H45" s="378"/>
    </row>
    <row r="46" spans="2:8" ht="15" hidden="1" customHeight="1">
      <c r="B46" s="473"/>
      <c r="C46" s="473"/>
      <c r="D46" s="473"/>
      <c r="E46" s="473"/>
      <c r="F46" s="473"/>
      <c r="G46" s="473"/>
      <c r="H46" s="473"/>
    </row>
    <row r="47" spans="2:8" ht="15" hidden="1" customHeight="1">
      <c r="B47" s="169"/>
      <c r="C47" s="169"/>
      <c r="D47" s="169"/>
      <c r="E47" s="169"/>
      <c r="F47" s="169"/>
      <c r="G47" s="169"/>
      <c r="H47" s="169"/>
    </row>
    <row r="48" spans="2:8" ht="15" hidden="1" customHeight="1">
      <c r="B48" s="378" t="s">
        <v>334</v>
      </c>
      <c r="C48" s="378"/>
      <c r="D48" s="378"/>
      <c r="E48" s="378"/>
      <c r="F48" s="378"/>
      <c r="G48" s="378"/>
      <c r="H48" s="378"/>
    </row>
    <row r="49" spans="1:8" ht="15" hidden="1" customHeight="1">
      <c r="B49" s="473"/>
      <c r="C49" s="473"/>
      <c r="D49" s="473"/>
      <c r="E49" s="473"/>
      <c r="F49" s="473"/>
      <c r="G49" s="473"/>
      <c r="H49" s="473"/>
    </row>
    <row r="50" spans="1:8" ht="15" hidden="1" customHeight="1">
      <c r="B50" s="169"/>
      <c r="C50" s="169"/>
      <c r="D50" s="169"/>
      <c r="E50" s="169"/>
      <c r="F50" s="169"/>
      <c r="G50" s="169"/>
      <c r="H50" s="169"/>
    </row>
    <row r="51" spans="1:8" ht="15.5" customHeight="1">
      <c r="B51" s="529" t="s">
        <v>822</v>
      </c>
      <c r="C51" s="529"/>
      <c r="D51" s="529"/>
      <c r="E51" s="529"/>
      <c r="F51" s="529"/>
      <c r="G51" s="529"/>
      <c r="H51" s="529"/>
    </row>
    <row r="52" spans="1:8" ht="15" hidden="1" customHeight="1">
      <c r="B52" s="169"/>
      <c r="C52" s="169"/>
      <c r="D52" s="169"/>
      <c r="E52" s="169"/>
      <c r="F52" s="169"/>
      <c r="G52" s="169"/>
      <c r="H52" s="169"/>
    </row>
    <row r="53" spans="1:8" ht="15" hidden="1" customHeight="1">
      <c r="B53" s="473" t="s">
        <v>522</v>
      </c>
      <c r="C53" s="473"/>
      <c r="D53" s="473"/>
      <c r="E53" s="473"/>
      <c r="F53" s="473"/>
      <c r="G53" s="473"/>
      <c r="H53" s="473"/>
    </row>
    <row r="54" spans="1:8" ht="14.75" hidden="1" customHeight="1">
      <c r="B54" s="554" t="s">
        <v>524</v>
      </c>
      <c r="C54" s="554"/>
      <c r="D54" s="554"/>
      <c r="E54" s="554"/>
      <c r="F54" s="554"/>
      <c r="G54" s="554"/>
      <c r="H54" s="554"/>
    </row>
    <row r="55" spans="1:8" ht="24" hidden="1" customHeight="1">
      <c r="B55" s="169"/>
      <c r="C55" s="169"/>
      <c r="D55" s="169"/>
      <c r="E55" s="169"/>
      <c r="F55" s="169"/>
      <c r="G55" s="169"/>
      <c r="H55" s="169"/>
    </row>
    <row r="56" spans="1:8" ht="30" hidden="1" customHeight="1">
      <c r="A56" s="41">
        <f>A19+0.1</f>
        <v>0.1</v>
      </c>
      <c r="B56" s="529" t="s">
        <v>539</v>
      </c>
      <c r="C56" s="529"/>
      <c r="D56" s="529"/>
      <c r="E56" s="529"/>
      <c r="F56" s="529"/>
      <c r="G56" s="529"/>
      <c r="H56" s="529"/>
    </row>
    <row r="57" spans="1:8" ht="15" hidden="1" customHeight="1">
      <c r="B57" s="169"/>
      <c r="C57" s="169"/>
      <c r="D57" s="169"/>
      <c r="E57" s="169"/>
      <c r="F57" s="169"/>
      <c r="G57" s="169"/>
      <c r="H57" s="169"/>
    </row>
    <row r="58" spans="1:8" ht="56" hidden="1">
      <c r="A58" s="416"/>
      <c r="B58" s="416" t="s">
        <v>336</v>
      </c>
      <c r="C58" s="416"/>
      <c r="D58" s="130" t="s">
        <v>337</v>
      </c>
      <c r="E58" s="130" t="s">
        <v>338</v>
      </c>
      <c r="F58" s="130" t="s">
        <v>339</v>
      </c>
      <c r="G58" s="130" t="s">
        <v>340</v>
      </c>
      <c r="H58" s="130" t="s">
        <v>341</v>
      </c>
    </row>
    <row r="59" spans="1:8" ht="14.5" hidden="1">
      <c r="A59" s="416"/>
      <c r="B59" s="416"/>
      <c r="C59" s="416"/>
      <c r="D59" s="148" t="str">
        <f>Info!$J$8</f>
        <v>EUR</v>
      </c>
      <c r="E59" s="148" t="str">
        <f>Info!$J$8</f>
        <v>EUR</v>
      </c>
      <c r="F59" s="148" t="str">
        <f>Info!$J$8</f>
        <v>EUR</v>
      </c>
      <c r="G59" s="148" t="str">
        <f>Info!$J$8</f>
        <v>EUR</v>
      </c>
      <c r="H59" s="148" t="str">
        <f>Info!$J$8</f>
        <v>EUR</v>
      </c>
    </row>
    <row r="60" spans="1:8" ht="30" hidden="1" customHeight="1">
      <c r="A60" s="66"/>
      <c r="B60" s="554" t="s">
        <v>474</v>
      </c>
      <c r="C60" s="554"/>
      <c r="D60" s="379">
        <v>0</v>
      </c>
      <c r="E60" s="379">
        <v>1000</v>
      </c>
      <c r="F60" s="379">
        <v>0</v>
      </c>
      <c r="G60" s="380">
        <f>E60-D60</f>
        <v>1000</v>
      </c>
      <c r="H60" s="380">
        <f>G60-F60</f>
        <v>1000</v>
      </c>
    </row>
    <row r="61" spans="1:8" ht="30" hidden="1" customHeight="1">
      <c r="A61" s="66"/>
      <c r="B61" s="554" t="s">
        <v>475</v>
      </c>
      <c r="C61" s="554"/>
      <c r="D61" s="379">
        <v>200</v>
      </c>
      <c r="E61" s="379">
        <v>2000</v>
      </c>
      <c r="F61" s="379">
        <v>100</v>
      </c>
      <c r="G61" s="380">
        <f>E61-D61</f>
        <v>1800</v>
      </c>
      <c r="H61" s="380">
        <f>G61-F61</f>
        <v>1700</v>
      </c>
    </row>
    <row r="62" spans="1:8" ht="30" hidden="1" customHeight="1">
      <c r="A62" s="66"/>
      <c r="B62" s="473" t="s">
        <v>450</v>
      </c>
      <c r="C62" s="473"/>
      <c r="D62" s="333"/>
      <c r="E62" s="333"/>
      <c r="F62" s="333"/>
      <c r="G62" s="380">
        <f t="shared" ref="G62:G63" si="0">E62-D62</f>
        <v>0</v>
      </c>
      <c r="H62" s="380">
        <f t="shared" ref="H62:H63" si="1">G62-F62</f>
        <v>0</v>
      </c>
    </row>
    <row r="63" spans="1:8" ht="30" hidden="1" customHeight="1">
      <c r="A63" s="66"/>
      <c r="B63" s="473" t="s">
        <v>451</v>
      </c>
      <c r="C63" s="473"/>
      <c r="D63" s="333"/>
      <c r="E63" s="333"/>
      <c r="F63" s="333"/>
      <c r="G63" s="380">
        <f t="shared" si="0"/>
        <v>0</v>
      </c>
      <c r="H63" s="380">
        <f t="shared" si="1"/>
        <v>0</v>
      </c>
    </row>
    <row r="64" spans="1:8" ht="15" hidden="1" customHeight="1">
      <c r="B64" s="417" t="s">
        <v>121</v>
      </c>
      <c r="C64" s="553"/>
      <c r="D64" s="130">
        <f>SUM(D60:D63)</f>
        <v>200</v>
      </c>
      <c r="E64" s="130">
        <f>SUM(E60:E63)</f>
        <v>3000</v>
      </c>
      <c r="F64" s="130">
        <f>SUM(F60:F63)</f>
        <v>100</v>
      </c>
      <c r="G64" s="130">
        <f>SUM(G60:G63)</f>
        <v>2800</v>
      </c>
      <c r="H64" s="130">
        <f>SUM(H60:H63)</f>
        <v>2700</v>
      </c>
    </row>
    <row r="65" spans="1:9" ht="15" hidden="1" customHeight="1">
      <c r="B65" s="169"/>
      <c r="C65" s="169"/>
      <c r="D65" s="169"/>
      <c r="E65" s="169"/>
      <c r="F65" s="169"/>
      <c r="G65" s="169"/>
      <c r="H65" s="169"/>
    </row>
    <row r="66" spans="1:9" ht="15" hidden="1" customHeight="1">
      <c r="B66" s="327" t="s">
        <v>220</v>
      </c>
      <c r="C66" s="169"/>
      <c r="D66" s="169"/>
      <c r="E66" s="169"/>
      <c r="F66" s="169"/>
      <c r="G66" s="169"/>
      <c r="H66" s="169"/>
      <c r="I66" s="1"/>
    </row>
    <row r="67" spans="1:9" ht="15" hidden="1" customHeight="1">
      <c r="B67" s="473"/>
      <c r="C67" s="473"/>
      <c r="D67" s="473"/>
      <c r="E67" s="473"/>
      <c r="F67" s="473"/>
      <c r="G67" s="473"/>
      <c r="H67" s="473"/>
      <c r="I67" s="1"/>
    </row>
    <row r="68" spans="1:9" ht="15" hidden="1" customHeight="1">
      <c r="B68" s="169"/>
      <c r="C68" s="169"/>
      <c r="D68" s="169"/>
      <c r="E68" s="169"/>
      <c r="F68" s="169"/>
      <c r="G68" s="169"/>
      <c r="H68" s="169"/>
    </row>
    <row r="69" spans="1:9" ht="15" hidden="1" customHeight="1">
      <c r="A69" s="41">
        <f>A56+0.1</f>
        <v>0.2</v>
      </c>
      <c r="B69" s="529" t="s">
        <v>342</v>
      </c>
      <c r="C69" s="529"/>
      <c r="D69" s="529"/>
      <c r="E69" s="529"/>
      <c r="F69" s="529"/>
      <c r="G69" s="529"/>
      <c r="H69" s="529"/>
    </row>
    <row r="70" spans="1:9" ht="15" hidden="1" customHeight="1">
      <c r="B70" s="169"/>
      <c r="C70" s="169"/>
      <c r="D70" s="169"/>
      <c r="E70" s="169"/>
      <c r="F70" s="169"/>
      <c r="G70" s="169"/>
      <c r="H70" s="169"/>
    </row>
    <row r="71" spans="1:9" ht="140" hidden="1">
      <c r="B71" s="416" t="s">
        <v>343</v>
      </c>
      <c r="C71" s="416"/>
      <c r="D71" s="130" t="s">
        <v>344</v>
      </c>
      <c r="E71" s="130" t="s">
        <v>345</v>
      </c>
      <c r="F71" s="130" t="s">
        <v>452</v>
      </c>
      <c r="G71" s="130" t="s">
        <v>346</v>
      </c>
      <c r="H71" s="130" t="s">
        <v>347</v>
      </c>
    </row>
    <row r="72" spans="1:9" ht="14.5" hidden="1">
      <c r="B72" s="416"/>
      <c r="C72" s="416"/>
      <c r="D72" s="148" t="str">
        <f>Info!$J$8</f>
        <v>EUR</v>
      </c>
      <c r="E72" s="148" t="str">
        <f>Info!$J$8</f>
        <v>EUR</v>
      </c>
      <c r="F72" s="148" t="str">
        <f>Info!$J$8</f>
        <v>EUR</v>
      </c>
      <c r="G72" s="148" t="str">
        <f>Info!$J$8</f>
        <v>EUR</v>
      </c>
      <c r="H72" s="148" t="str">
        <f>Info!$J$8</f>
        <v>EUR</v>
      </c>
    </row>
    <row r="73" spans="1:9" ht="30" hidden="1" customHeight="1">
      <c r="B73" s="555" t="s">
        <v>510</v>
      </c>
      <c r="C73" s="555"/>
      <c r="D73" s="379"/>
      <c r="E73" s="379"/>
      <c r="F73" s="379"/>
      <c r="G73" s="379"/>
      <c r="H73" s="379"/>
    </row>
    <row r="74" spans="1:9" ht="15" hidden="1" customHeight="1">
      <c r="B74" s="473" t="s">
        <v>262</v>
      </c>
      <c r="C74" s="473"/>
      <c r="D74" s="333"/>
      <c r="E74" s="333"/>
      <c r="F74" s="333"/>
      <c r="G74" s="333"/>
      <c r="H74" s="333"/>
    </row>
    <row r="75" spans="1:9" ht="15" hidden="1" customHeight="1">
      <c r="B75" s="473" t="s">
        <v>284</v>
      </c>
      <c r="C75" s="473"/>
      <c r="D75" s="333"/>
      <c r="E75" s="333"/>
      <c r="F75" s="333"/>
      <c r="G75" s="333"/>
      <c r="H75" s="333"/>
    </row>
    <row r="76" spans="1:9" ht="15" hidden="1" customHeight="1">
      <c r="B76" s="473" t="s">
        <v>295</v>
      </c>
      <c r="C76" s="473"/>
      <c r="D76" s="333"/>
      <c r="E76" s="333"/>
      <c r="F76" s="333"/>
      <c r="G76" s="333"/>
      <c r="H76" s="333"/>
    </row>
    <row r="77" spans="1:9" ht="24.75" hidden="1" customHeight="1">
      <c r="B77" s="473" t="s">
        <v>348</v>
      </c>
      <c r="C77" s="473"/>
      <c r="D77" s="333"/>
      <c r="E77" s="333"/>
      <c r="F77" s="333"/>
      <c r="G77" s="333"/>
      <c r="H77" s="333"/>
    </row>
    <row r="78" spans="1:9" ht="15" hidden="1" customHeight="1">
      <c r="B78" s="493" t="s">
        <v>121</v>
      </c>
      <c r="C78" s="493"/>
      <c r="D78" s="381">
        <f>SUM(D73:D77)</f>
        <v>0</v>
      </c>
      <c r="E78" s="381">
        <f>SUM(E73:E77)</f>
        <v>0</v>
      </c>
      <c r="F78" s="381">
        <f>SUM(F73:F77)</f>
        <v>0</v>
      </c>
      <c r="G78" s="381">
        <f>SUM(G73:G77)</f>
        <v>0</v>
      </c>
      <c r="H78" s="381">
        <f>SUM(H73:H77)</f>
        <v>0</v>
      </c>
    </row>
    <row r="79" spans="1:9" ht="15" hidden="1" customHeight="1">
      <c r="B79" s="169"/>
      <c r="C79" s="169"/>
      <c r="D79" s="169"/>
      <c r="E79" s="169"/>
      <c r="F79" s="169"/>
      <c r="G79" s="169"/>
      <c r="H79" s="169"/>
    </row>
    <row r="80" spans="1:9" ht="45" hidden="1" customHeight="1">
      <c r="A80" s="41">
        <f>A69+0.1</f>
        <v>0.30000000000000004</v>
      </c>
      <c r="B80" s="529" t="s">
        <v>349</v>
      </c>
      <c r="C80" s="529"/>
      <c r="D80" s="529"/>
      <c r="E80" s="529"/>
      <c r="F80" s="529"/>
      <c r="G80" s="529"/>
      <c r="H80" s="529"/>
    </row>
    <row r="81" spans="1:19" ht="15" hidden="1" customHeight="1">
      <c r="B81" s="169"/>
      <c r="C81" s="169"/>
      <c r="D81" s="169"/>
      <c r="E81" s="169"/>
      <c r="F81" s="169"/>
      <c r="G81" s="169"/>
      <c r="H81" s="169"/>
    </row>
    <row r="82" spans="1:19" ht="72.75" hidden="1" customHeight="1">
      <c r="B82" s="417" t="s">
        <v>504</v>
      </c>
      <c r="C82" s="417"/>
      <c r="D82" s="417"/>
      <c r="E82" s="417"/>
      <c r="F82" s="130" t="s">
        <v>350</v>
      </c>
      <c r="G82" s="130" t="s">
        <v>351</v>
      </c>
      <c r="H82" s="130" t="s">
        <v>435</v>
      </c>
    </row>
    <row r="83" spans="1:19" ht="15" hidden="1" customHeight="1">
      <c r="B83" s="417"/>
      <c r="C83" s="417"/>
      <c r="D83" s="417"/>
      <c r="E83" s="417"/>
      <c r="F83" s="65" t="str">
        <f>Info!$J$8</f>
        <v>EUR</v>
      </c>
      <c r="G83" s="65" t="str">
        <f>Info!$J$8</f>
        <v>EUR</v>
      </c>
      <c r="H83" s="65" t="str">
        <f>Info!$J$8</f>
        <v>EUR</v>
      </c>
    </row>
    <row r="84" spans="1:19" ht="11.4" customHeight="1">
      <c r="B84" s="382"/>
      <c r="C84" s="382"/>
      <c r="D84" s="382"/>
      <c r="E84" s="382"/>
      <c r="G84" s="383">
        <v>2024</v>
      </c>
      <c r="H84" s="219">
        <v>2023</v>
      </c>
    </row>
    <row r="85" spans="1:19" ht="19.25" customHeight="1">
      <c r="B85" s="550" t="s">
        <v>811</v>
      </c>
      <c r="C85" s="550"/>
      <c r="D85" s="550"/>
      <c r="E85" s="167"/>
      <c r="G85" s="384">
        <v>174975</v>
      </c>
      <c r="H85" s="385">
        <v>143344</v>
      </c>
      <c r="M85" s="545"/>
      <c r="N85" s="545"/>
      <c r="O85" s="200"/>
      <c r="P85" s="200"/>
      <c r="Q85" s="200"/>
      <c r="R85" s="199"/>
      <c r="S85" s="199"/>
    </row>
    <row r="86" spans="1:19" ht="15" customHeight="1">
      <c r="B86" s="273" t="s">
        <v>812</v>
      </c>
      <c r="C86" s="273"/>
      <c r="D86" s="168"/>
      <c r="E86" s="168"/>
      <c r="G86" s="386">
        <v>40660</v>
      </c>
      <c r="H86" s="387">
        <v>33232</v>
      </c>
      <c r="M86" s="545"/>
      <c r="N86" s="545"/>
      <c r="O86" s="200"/>
      <c r="P86" s="200"/>
      <c r="Q86" s="200"/>
      <c r="S86" s="199"/>
    </row>
    <row r="87" spans="1:19" ht="16.25" customHeight="1">
      <c r="B87" s="273" t="s">
        <v>801</v>
      </c>
      <c r="C87" s="273"/>
      <c r="D87" s="168"/>
      <c r="E87" s="168"/>
      <c r="G87" s="386">
        <v>4860</v>
      </c>
      <c r="H87" s="387">
        <v>4320</v>
      </c>
      <c r="M87" s="545"/>
      <c r="N87" s="545"/>
      <c r="O87" s="200"/>
      <c r="P87" s="200"/>
      <c r="Q87" s="200"/>
      <c r="S87" s="199"/>
    </row>
    <row r="88" spans="1:19" ht="13.75" customHeight="1">
      <c r="B88" s="274" t="s">
        <v>823</v>
      </c>
      <c r="C88" s="274"/>
      <c r="D88" s="168"/>
      <c r="E88" s="168"/>
      <c r="G88" s="386">
        <v>2500</v>
      </c>
      <c r="H88" s="387">
        <v>2500</v>
      </c>
      <c r="M88" s="535"/>
      <c r="N88" s="535"/>
      <c r="O88" s="202"/>
      <c r="P88" s="202"/>
      <c r="Q88" s="202"/>
      <c r="S88" s="199"/>
    </row>
    <row r="89" spans="1:19" ht="17.399999999999999" customHeight="1">
      <c r="B89" s="546" t="s">
        <v>824</v>
      </c>
      <c r="C89" s="546"/>
      <c r="D89" s="61"/>
      <c r="E89" s="61"/>
      <c r="G89" s="388">
        <v>1417</v>
      </c>
      <c r="H89" s="389">
        <v>1526</v>
      </c>
      <c r="M89" s="535"/>
      <c r="N89" s="535"/>
      <c r="O89" s="202"/>
      <c r="P89" s="202"/>
      <c r="Q89" s="202"/>
      <c r="S89" s="201"/>
    </row>
    <row r="90" spans="1:19" ht="27.65" customHeight="1">
      <c r="B90" s="549" t="s">
        <v>825</v>
      </c>
      <c r="C90" s="549"/>
      <c r="D90" s="549"/>
      <c r="E90" s="106"/>
      <c r="G90" s="144">
        <v>22544</v>
      </c>
      <c r="H90" s="389">
        <v>20323</v>
      </c>
      <c r="M90" s="535"/>
      <c r="N90" s="535"/>
      <c r="O90" s="202"/>
      <c r="P90" s="202"/>
      <c r="Q90" s="202"/>
      <c r="S90" s="201"/>
    </row>
    <row r="91" spans="1:19" ht="18.649999999999999" customHeight="1">
      <c r="B91" s="274" t="s">
        <v>826</v>
      </c>
      <c r="C91" s="274"/>
      <c r="D91" s="106"/>
      <c r="E91" s="106"/>
      <c r="G91" s="144">
        <v>6272</v>
      </c>
      <c r="H91" s="387">
        <v>5859</v>
      </c>
      <c r="M91" s="202"/>
      <c r="N91" s="202"/>
      <c r="O91" s="202"/>
      <c r="P91" s="202"/>
      <c r="Q91" s="202"/>
      <c r="R91" s="201"/>
      <c r="S91" s="201"/>
    </row>
    <row r="92" spans="1:19" ht="18.649999999999999" customHeight="1">
      <c r="B92" s="544" t="s">
        <v>121</v>
      </c>
      <c r="C92" s="544"/>
      <c r="D92" s="106"/>
      <c r="E92" s="106"/>
      <c r="G92" s="390">
        <v>253228</v>
      </c>
      <c r="H92" s="391">
        <v>211104</v>
      </c>
      <c r="M92" s="202"/>
      <c r="N92" s="202"/>
      <c r="O92" s="202"/>
      <c r="P92" s="202"/>
      <c r="Q92" s="202"/>
      <c r="R92" s="201"/>
      <c r="S92" s="201"/>
    </row>
    <row r="93" spans="1:19" ht="18.649999999999999" customHeight="1">
      <c r="M93" s="535"/>
      <c r="N93" s="535"/>
      <c r="O93" s="202"/>
      <c r="P93" s="202"/>
      <c r="Q93" s="202"/>
    </row>
    <row r="94" spans="1:19" ht="18.649999999999999" customHeight="1">
      <c r="A94" s="41"/>
      <c r="B94" s="463" t="s">
        <v>827</v>
      </c>
      <c r="C94" s="463"/>
      <c r="D94" s="463"/>
      <c r="E94" s="463"/>
      <c r="F94" s="463"/>
      <c r="G94" s="463"/>
      <c r="H94" s="463"/>
      <c r="K94" s="543"/>
      <c r="L94" s="543"/>
      <c r="M94" s="534"/>
      <c r="N94" s="534"/>
      <c r="O94" s="195"/>
      <c r="P94" s="195"/>
      <c r="Q94" s="195"/>
      <c r="R94" s="201"/>
      <c r="S94" s="201"/>
    </row>
    <row r="95" spans="1:19" ht="15" customHeight="1">
      <c r="G95" s="219">
        <v>2024</v>
      </c>
      <c r="H95" s="219">
        <v>2023</v>
      </c>
      <c r="M95" s="534"/>
      <c r="N95" s="534"/>
      <c r="O95" s="195"/>
      <c r="P95" s="195"/>
      <c r="Q95" s="195"/>
    </row>
    <row r="96" spans="1:19" ht="15" customHeight="1">
      <c r="B96" s="1" t="s">
        <v>828</v>
      </c>
      <c r="G96" s="212">
        <v>18479</v>
      </c>
      <c r="H96" s="169">
        <v>15814</v>
      </c>
      <c r="R96" s="201"/>
      <c r="S96" s="201"/>
    </row>
    <row r="97" spans="2:9" ht="15" customHeight="1">
      <c r="B97" s="1" t="s">
        <v>829</v>
      </c>
      <c r="G97" s="212">
        <v>96120</v>
      </c>
      <c r="H97" s="169">
        <v>96204</v>
      </c>
    </row>
    <row r="98" spans="2:9" ht="15" customHeight="1">
      <c r="B98" s="1" t="s">
        <v>830</v>
      </c>
      <c r="G98" s="212">
        <v>34711</v>
      </c>
      <c r="H98" s="169">
        <v>6942</v>
      </c>
    </row>
    <row r="99" spans="2:9" ht="15" customHeight="1">
      <c r="B99" s="1" t="s">
        <v>831</v>
      </c>
      <c r="G99" s="212">
        <v>1100</v>
      </c>
      <c r="H99" s="169">
        <v>419</v>
      </c>
    </row>
    <row r="100" spans="2:9" ht="24.65" customHeight="1">
      <c r="B100" s="1" t="s">
        <v>898</v>
      </c>
      <c r="G100" s="212"/>
      <c r="H100" s="169">
        <v>203056</v>
      </c>
    </row>
    <row r="101" spans="2:9" ht="24.65" customHeight="1">
      <c r="B101" s="1" t="s">
        <v>899</v>
      </c>
      <c r="G101" s="212">
        <v>85454</v>
      </c>
      <c r="H101" s="169"/>
      <c r="I101" s="392"/>
    </row>
    <row r="102" spans="2:9" ht="24.65" customHeight="1">
      <c r="B102" s="1" t="s">
        <v>900</v>
      </c>
      <c r="G102" s="212">
        <v>942</v>
      </c>
      <c r="H102" s="169"/>
      <c r="I102" s="392"/>
    </row>
    <row r="103" spans="2:9" ht="10.75" customHeight="1">
      <c r="B103" s="1" t="s">
        <v>832</v>
      </c>
      <c r="G103" s="212">
        <v>287</v>
      </c>
      <c r="H103" s="169">
        <v>413</v>
      </c>
      <c r="I103" s="392"/>
    </row>
    <row r="104" spans="2:9" ht="15" customHeight="1">
      <c r="B104" s="18" t="s">
        <v>121</v>
      </c>
      <c r="C104" s="18"/>
      <c r="D104" s="18"/>
      <c r="E104" s="18"/>
      <c r="F104" s="18"/>
      <c r="G104" s="58">
        <f>SUM(G96:G103)</f>
        <v>237093</v>
      </c>
      <c r="H104" s="58">
        <f>SUM(H96:H103)</f>
        <v>322848</v>
      </c>
      <c r="I104" s="392"/>
    </row>
    <row r="106" spans="2:9" ht="15" customHeight="1">
      <c r="B106" s="463" t="s">
        <v>838</v>
      </c>
      <c r="C106" s="463"/>
      <c r="D106" s="463"/>
      <c r="E106" s="463"/>
      <c r="F106" s="463"/>
      <c r="G106" s="463"/>
      <c r="H106" s="463"/>
    </row>
    <row r="107" spans="2:9" ht="15" customHeight="1">
      <c r="G107" s="219">
        <v>2024</v>
      </c>
      <c r="H107" s="219">
        <v>2023</v>
      </c>
    </row>
    <row r="108" spans="2:9" ht="15" customHeight="1">
      <c r="B108" s="1" t="s">
        <v>833</v>
      </c>
      <c r="G108" s="169"/>
      <c r="H108" s="169">
        <v>579</v>
      </c>
    </row>
    <row r="109" spans="2:9" ht="15" customHeight="1">
      <c r="B109" s="1" t="s">
        <v>834</v>
      </c>
      <c r="G109" s="169">
        <v>13480</v>
      </c>
      <c r="H109" s="169">
        <v>11475</v>
      </c>
    </row>
    <row r="110" spans="2:9" ht="15" customHeight="1">
      <c r="B110" s="1" t="s">
        <v>835</v>
      </c>
      <c r="G110" s="169">
        <v>93160</v>
      </c>
      <c r="H110" s="169">
        <v>93160</v>
      </c>
    </row>
    <row r="111" spans="2:9" ht="15" customHeight="1">
      <c r="B111" s="1" t="s">
        <v>836</v>
      </c>
      <c r="G111" s="169">
        <v>13587</v>
      </c>
      <c r="H111" s="169">
        <v>13404</v>
      </c>
    </row>
    <row r="112" spans="2:9" ht="15" customHeight="1">
      <c r="B112" s="1" t="s">
        <v>901</v>
      </c>
      <c r="G112" s="169"/>
      <c r="H112" s="169">
        <v>155727</v>
      </c>
    </row>
    <row r="113" spans="2:8" ht="15" customHeight="1">
      <c r="B113" s="1" t="s">
        <v>902</v>
      </c>
      <c r="G113" s="169">
        <v>19861</v>
      </c>
      <c r="H113" s="169"/>
    </row>
    <row r="114" spans="2:8" ht="15" customHeight="1">
      <c r="B114" s="1" t="s">
        <v>903</v>
      </c>
      <c r="G114" s="169">
        <v>942</v>
      </c>
      <c r="H114" s="169"/>
    </row>
    <row r="115" spans="2:8" ht="15" customHeight="1">
      <c r="B115" s="1" t="s">
        <v>837</v>
      </c>
      <c r="G115" s="169">
        <v>4324</v>
      </c>
      <c r="H115" s="169">
        <v>5037</v>
      </c>
    </row>
    <row r="116" spans="2:8" ht="15" hidden="1" customHeight="1">
      <c r="B116" s="1" t="s">
        <v>121</v>
      </c>
      <c r="G116" s="169">
        <v>155727</v>
      </c>
      <c r="H116" s="169">
        <v>0</v>
      </c>
    </row>
    <row r="117" spans="2:8" ht="15" customHeight="1">
      <c r="B117" s="18" t="s">
        <v>121</v>
      </c>
      <c r="C117" s="18"/>
      <c r="D117" s="18"/>
      <c r="E117" s="18"/>
      <c r="F117" s="18"/>
      <c r="G117" s="58">
        <v>145354</v>
      </c>
      <c r="H117" s="58">
        <f>SUM(H108:H116)</f>
        <v>279382</v>
      </c>
    </row>
    <row r="118" spans="2:8" ht="15" customHeight="1">
      <c r="B118" s="18"/>
      <c r="C118" s="18"/>
      <c r="D118" s="18"/>
      <c r="E118" s="18"/>
      <c r="F118" s="18"/>
      <c r="G118" s="58"/>
      <c r="H118" s="58"/>
    </row>
    <row r="119" spans="2:8" ht="15" customHeight="1">
      <c r="B119" s="463" t="s">
        <v>841</v>
      </c>
      <c r="C119" s="552"/>
      <c r="D119" s="552"/>
      <c r="E119" s="552"/>
      <c r="F119" s="552"/>
      <c r="G119" s="552"/>
      <c r="H119" s="18"/>
    </row>
    <row r="120" spans="2:8" ht="15" customHeight="1">
      <c r="B120" s="18"/>
      <c r="C120" s="18"/>
      <c r="D120" s="18"/>
      <c r="E120" s="18"/>
      <c r="F120" s="18"/>
      <c r="G120" s="219">
        <v>2024</v>
      </c>
      <c r="H120" s="219">
        <v>2023</v>
      </c>
    </row>
    <row r="121" spans="2:8" ht="15" customHeight="1">
      <c r="B121" s="162" t="s">
        <v>840</v>
      </c>
      <c r="C121" s="18"/>
      <c r="D121" s="18"/>
      <c r="E121" s="18"/>
      <c r="F121" s="18"/>
      <c r="G121" s="169">
        <v>53789</v>
      </c>
      <c r="H121" s="169">
        <v>52960</v>
      </c>
    </row>
    <row r="122" spans="2:8" ht="15" customHeight="1">
      <c r="B122" s="275" t="s">
        <v>121</v>
      </c>
      <c r="C122" s="18"/>
      <c r="D122" s="18"/>
      <c r="E122" s="18"/>
      <c r="F122" s="18"/>
      <c r="G122" s="58">
        <v>53789</v>
      </c>
      <c r="H122" s="58">
        <v>52960</v>
      </c>
    </row>
    <row r="123" spans="2:8" ht="15" customHeight="1">
      <c r="B123" s="18"/>
      <c r="C123" s="18"/>
      <c r="D123" s="18"/>
      <c r="E123" s="18"/>
      <c r="F123" s="18"/>
      <c r="G123" s="58"/>
      <c r="H123" s="58"/>
    </row>
    <row r="124" spans="2:8" ht="16.25" customHeight="1">
      <c r="B124" s="552" t="s">
        <v>110</v>
      </c>
      <c r="C124" s="552"/>
      <c r="D124" s="552"/>
      <c r="E124" s="552"/>
      <c r="F124" s="552"/>
      <c r="G124" s="552"/>
      <c r="H124" s="18"/>
    </row>
    <row r="125" spans="2:8" ht="14.4" customHeight="1">
      <c r="B125" s="18"/>
      <c r="C125" s="18"/>
      <c r="D125" s="18"/>
      <c r="E125" s="18"/>
      <c r="F125" s="18"/>
      <c r="G125" s="219">
        <v>2024</v>
      </c>
      <c r="H125" s="219">
        <v>2023</v>
      </c>
    </row>
    <row r="126" spans="2:8" ht="15" customHeight="1">
      <c r="B126" s="18" t="s">
        <v>842</v>
      </c>
      <c r="C126" s="18"/>
      <c r="D126" s="18"/>
      <c r="E126" s="18"/>
      <c r="F126" s="18"/>
      <c r="G126" s="58">
        <v>-230</v>
      </c>
      <c r="H126" s="58">
        <v>-206</v>
      </c>
    </row>
    <row r="127" spans="2:8" ht="15" customHeight="1">
      <c r="H127" s="18"/>
    </row>
    <row r="128" spans="2:8" ht="15" customHeight="1">
      <c r="B128" s="18" t="s">
        <v>904</v>
      </c>
      <c r="C128" s="18"/>
      <c r="D128" s="18"/>
      <c r="E128" s="18"/>
      <c r="F128" s="18"/>
      <c r="G128" s="18">
        <v>-26941</v>
      </c>
      <c r="H128" s="18"/>
    </row>
    <row r="129" spans="2:30" ht="22.75" customHeight="1"/>
    <row r="130" spans="2:30" ht="15" hidden="1" customHeight="1">
      <c r="B130" s="18"/>
      <c r="C130" s="18"/>
      <c r="D130" s="18"/>
      <c r="E130" s="18"/>
      <c r="F130" s="18"/>
      <c r="G130" s="18"/>
      <c r="H130" s="18"/>
    </row>
    <row r="131" spans="2:30" ht="15" hidden="1" customHeight="1">
      <c r="J131"/>
      <c r="K131"/>
      <c r="L131"/>
      <c r="M131"/>
      <c r="N131"/>
      <c r="O131"/>
      <c r="P131"/>
      <c r="Q131"/>
    </row>
    <row r="132" spans="2:30" ht="15" hidden="1" customHeight="1">
      <c r="J132"/>
      <c r="K132"/>
      <c r="L132"/>
      <c r="M132"/>
      <c r="N132"/>
      <c r="O132"/>
      <c r="P132"/>
      <c r="Q132"/>
    </row>
    <row r="133" spans="2:30" ht="15" hidden="1" customHeight="1">
      <c r="E133" s="161"/>
      <c r="J133"/>
      <c r="K133"/>
      <c r="L133"/>
      <c r="M133"/>
      <c r="N133"/>
      <c r="O133"/>
      <c r="P133"/>
      <c r="Q133"/>
    </row>
    <row r="134" spans="2:30" ht="15" hidden="1" customHeight="1">
      <c r="E134" s="161"/>
      <c r="J134"/>
      <c r="K134"/>
      <c r="L134"/>
      <c r="M134"/>
      <c r="N134"/>
      <c r="O134"/>
      <c r="P134"/>
      <c r="Q134"/>
    </row>
    <row r="135" spans="2:30" ht="15" hidden="1" customHeight="1">
      <c r="E135" s="161"/>
      <c r="J135"/>
      <c r="K135"/>
      <c r="L135"/>
      <c r="M135"/>
      <c r="N135"/>
      <c r="O135"/>
      <c r="P135"/>
      <c r="Q135"/>
    </row>
    <row r="136" spans="2:30" ht="15" hidden="1" customHeight="1">
      <c r="J136"/>
      <c r="K136"/>
      <c r="L136"/>
      <c r="M136"/>
      <c r="N136"/>
      <c r="O136"/>
      <c r="P136"/>
      <c r="Q136"/>
    </row>
    <row r="137" spans="2:30" ht="15" hidden="1" customHeight="1">
      <c r="J137"/>
      <c r="K137"/>
      <c r="L137"/>
      <c r="M137"/>
      <c r="N137"/>
      <c r="O137"/>
      <c r="P137"/>
      <c r="Q137"/>
    </row>
    <row r="138" spans="2:30" ht="15" hidden="1" customHeight="1"/>
    <row r="139" spans="2:30" ht="15" hidden="1" customHeight="1">
      <c r="B139" s="18"/>
      <c r="C139" s="18"/>
      <c r="D139" s="18"/>
      <c r="E139" s="18"/>
      <c r="F139" s="18"/>
      <c r="G139" s="18"/>
      <c r="H139" s="18"/>
    </row>
    <row r="140" spans="2:30" ht="15" customHeight="1">
      <c r="B140" s="417" t="s">
        <v>865</v>
      </c>
      <c r="C140" s="417"/>
      <c r="D140" s="417"/>
      <c r="E140" s="417"/>
      <c r="F140" s="417"/>
      <c r="G140" s="417"/>
      <c r="H140" s="417"/>
    </row>
    <row r="141" spans="2:30" ht="54" customHeight="1">
      <c r="B141" s="537" t="s">
        <v>327</v>
      </c>
      <c r="C141" s="537"/>
      <c r="D141" s="285" t="s">
        <v>328</v>
      </c>
      <c r="E141" s="285" t="s">
        <v>843</v>
      </c>
      <c r="F141" s="285" t="s">
        <v>330</v>
      </c>
      <c r="G141" s="541" t="s">
        <v>331</v>
      </c>
      <c r="H141" s="542"/>
      <c r="AC141" s="276"/>
      <c r="AD141" s="284"/>
    </row>
    <row r="142" spans="2:30" ht="66" customHeight="1">
      <c r="B142" s="538" t="s">
        <v>844</v>
      </c>
      <c r="C142" s="538"/>
      <c r="D142" s="287" t="s">
        <v>845</v>
      </c>
      <c r="E142" s="286">
        <v>28457</v>
      </c>
      <c r="F142" s="288" t="s">
        <v>846</v>
      </c>
      <c r="G142" s="530" t="s">
        <v>847</v>
      </c>
      <c r="H142" s="531"/>
    </row>
    <row r="143" spans="2:30" ht="79.25" customHeight="1">
      <c r="B143" s="539" t="s">
        <v>848</v>
      </c>
      <c r="C143" s="539"/>
      <c r="D143" s="289">
        <v>39716</v>
      </c>
      <c r="E143" s="286">
        <v>173789</v>
      </c>
      <c r="F143" s="290" t="s">
        <v>849</v>
      </c>
      <c r="G143" s="532" t="s">
        <v>850</v>
      </c>
      <c r="H143" s="533"/>
    </row>
    <row r="144" spans="2:30" ht="61.75" customHeight="1">
      <c r="B144" s="539" t="s">
        <v>848</v>
      </c>
      <c r="C144" s="539"/>
      <c r="D144" s="289">
        <v>40624</v>
      </c>
      <c r="E144" s="286">
        <v>40659</v>
      </c>
      <c r="F144" s="290" t="s">
        <v>851</v>
      </c>
      <c r="G144" s="532" t="s">
        <v>852</v>
      </c>
      <c r="H144" s="533"/>
    </row>
    <row r="145" spans="1:20" ht="68.400000000000006" customHeight="1">
      <c r="B145" s="539" t="s">
        <v>848</v>
      </c>
      <c r="C145" s="539"/>
      <c r="D145" s="289">
        <v>41190</v>
      </c>
      <c r="E145" s="286">
        <v>1257731</v>
      </c>
      <c r="F145" s="288" t="s">
        <v>853</v>
      </c>
      <c r="G145" s="530" t="s">
        <v>854</v>
      </c>
      <c r="H145" s="531"/>
    </row>
    <row r="146" spans="1:20" ht="81" customHeight="1">
      <c r="B146" s="539" t="s">
        <v>848</v>
      </c>
      <c r="C146" s="539"/>
      <c r="D146" s="287" t="s">
        <v>855</v>
      </c>
      <c r="E146" s="286">
        <v>73184</v>
      </c>
      <c r="F146" s="290" t="s">
        <v>856</v>
      </c>
      <c r="G146" s="532" t="s">
        <v>857</v>
      </c>
      <c r="H146" s="533"/>
    </row>
    <row r="147" spans="1:20" ht="81" customHeight="1">
      <c r="B147" s="539" t="s">
        <v>848</v>
      </c>
      <c r="C147" s="539"/>
      <c r="D147" s="287" t="s">
        <v>858</v>
      </c>
      <c r="E147" s="286">
        <v>165285</v>
      </c>
      <c r="F147" s="288" t="s">
        <v>859</v>
      </c>
      <c r="G147" s="530" t="s">
        <v>860</v>
      </c>
      <c r="H147" s="531"/>
    </row>
    <row r="148" spans="1:20" ht="104.4" customHeight="1">
      <c r="B148" s="538" t="s">
        <v>861</v>
      </c>
      <c r="C148" s="538"/>
      <c r="D148" s="287" t="s">
        <v>862</v>
      </c>
      <c r="E148" s="286">
        <v>210147</v>
      </c>
      <c r="F148" s="290" t="s">
        <v>863</v>
      </c>
      <c r="G148" s="532" t="s">
        <v>864</v>
      </c>
      <c r="H148" s="533"/>
    </row>
    <row r="149" spans="1:20" ht="15" customHeight="1">
      <c r="B149" s="18"/>
      <c r="C149" s="18"/>
      <c r="D149" s="18"/>
      <c r="E149" s="18"/>
      <c r="F149" s="18"/>
      <c r="G149" s="18"/>
      <c r="H149" s="278"/>
    </row>
    <row r="150" spans="1:20" ht="15" hidden="1" customHeight="1">
      <c r="B150" s="18"/>
      <c r="C150" s="18"/>
      <c r="D150" s="18"/>
      <c r="E150" s="18"/>
      <c r="F150" s="18"/>
      <c r="G150" s="18"/>
      <c r="H150" s="278"/>
    </row>
    <row r="151" spans="1:20" ht="16.25" customHeight="1">
      <c r="B151" s="529" t="s">
        <v>866</v>
      </c>
      <c r="C151" s="529"/>
      <c r="D151" s="529"/>
      <c r="E151" s="529"/>
      <c r="F151" s="529"/>
      <c r="G151" s="529"/>
      <c r="H151" s="540"/>
    </row>
    <row r="152" spans="1:20" ht="15" hidden="1" customHeight="1">
      <c r="H152" s="175"/>
    </row>
    <row r="153" spans="1:20" ht="41" customHeight="1">
      <c r="B153" s="295">
        <v>1</v>
      </c>
      <c r="C153" s="536" t="s">
        <v>905</v>
      </c>
      <c r="D153" s="536"/>
      <c r="E153" s="296">
        <v>0</v>
      </c>
      <c r="F153" s="297">
        <v>34711</v>
      </c>
      <c r="H153" s="175"/>
      <c r="T153" s="175"/>
    </row>
    <row r="154" spans="1:20" ht="24" hidden="1" customHeight="1">
      <c r="B154" s="295">
        <v>2</v>
      </c>
      <c r="C154" s="536" t="s">
        <v>867</v>
      </c>
      <c r="D154" s="536"/>
      <c r="E154" s="296">
        <v>0</v>
      </c>
      <c r="F154" s="297">
        <v>50</v>
      </c>
      <c r="H154" s="175"/>
    </row>
    <row r="155" spans="1:20" ht="24" hidden="1" customHeight="1">
      <c r="B155" s="295">
        <v>3</v>
      </c>
      <c r="C155" s="536" t="s">
        <v>868</v>
      </c>
      <c r="D155" s="536"/>
      <c r="E155" s="296">
        <v>0</v>
      </c>
      <c r="F155" s="297" t="s">
        <v>869</v>
      </c>
      <c r="H155" s="175"/>
    </row>
    <row r="156" spans="1:20" ht="24" hidden="1" customHeight="1">
      <c r="B156" s="295">
        <v>4</v>
      </c>
      <c r="C156" s="536" t="s">
        <v>870</v>
      </c>
      <c r="D156" s="536"/>
      <c r="E156" s="298">
        <v>0</v>
      </c>
      <c r="F156" s="297" t="s">
        <v>871</v>
      </c>
      <c r="H156" s="175"/>
      <c r="T156" s="276"/>
    </row>
    <row r="157" spans="1:20" ht="11.75" customHeight="1">
      <c r="B157" s="551" t="s">
        <v>121</v>
      </c>
      <c r="C157" s="551"/>
      <c r="D157" s="551"/>
      <c r="E157" s="551"/>
      <c r="F157" s="204">
        <v>34711</v>
      </c>
      <c r="G157" s="204"/>
      <c r="H157" s="204"/>
    </row>
    <row r="158" spans="1:20" ht="15" customHeight="1">
      <c r="A158" s="394" t="s">
        <v>521</v>
      </c>
      <c r="B158" s="394"/>
      <c r="C158" s="394"/>
      <c r="D158" s="394"/>
      <c r="E158" s="394"/>
      <c r="F158" s="394"/>
      <c r="G158" s="394"/>
      <c r="H158" s="394"/>
    </row>
    <row r="160" spans="1:20" ht="15" customHeight="1">
      <c r="A160" s="1" t="s">
        <v>128</v>
      </c>
    </row>
    <row r="162" spans="1:10" ht="15" customHeight="1">
      <c r="A162" s="1" t="str">
        <f>IF(Info!$B$18="","",Info!$B$18)</f>
        <v>Gundars Kūla, valdes loceklis</v>
      </c>
    </row>
    <row r="163" spans="1:10" ht="15" customHeight="1">
      <c r="E163" s="548" t="str">
        <f>IF($A$162="","","paraksts")</f>
        <v>paraksts</v>
      </c>
      <c r="F163" s="548"/>
    </row>
    <row r="164" spans="1:10" ht="15" hidden="1" customHeight="1">
      <c r="A164" s="1" t="str">
        <f>IF(Info!$B$21="","",Info!$B$21)</f>
        <v/>
      </c>
    </row>
    <row r="165" spans="1:10" ht="15" hidden="1" customHeight="1">
      <c r="E165" s="548" t="str">
        <f>IF($A$164="","","paraksts")</f>
        <v/>
      </c>
      <c r="F165" s="548"/>
    </row>
    <row r="166" spans="1:10" ht="15" hidden="1" customHeight="1">
      <c r="A166" s="1" t="str">
        <f>IF(Info!$B$29="","",Info!$B$29)</f>
        <v>Velta Reinbaha, galvenā grāmatvede</v>
      </c>
    </row>
    <row r="167" spans="1:10" ht="15" hidden="1" customHeight="1">
      <c r="E167" s="548" t="str">
        <f>IF($A$166="","","paraksts")</f>
        <v>paraksts</v>
      </c>
      <c r="F167" s="548"/>
    </row>
    <row r="168" spans="1:10" ht="15" hidden="1" customHeight="1">
      <c r="A168" s="1" t="str">
        <f>CONCATENATE(Info!$J$6,", ",Info!$J$7)</f>
        <v>Tukumā, 2025.gada 12.martā</v>
      </c>
    </row>
    <row r="169" spans="1:10" ht="15" hidden="1" customHeight="1"/>
    <row r="170" spans="1:10" ht="15" hidden="1" customHeight="1"/>
    <row r="171" spans="1:10" ht="15" hidden="1" customHeight="1"/>
    <row r="172" spans="1:10" ht="15" hidden="1" customHeight="1"/>
    <row r="173" spans="1:10" ht="15" hidden="1" customHeight="1">
      <c r="J173" s="276"/>
    </row>
    <row r="174" spans="1:10" ht="15" hidden="1" customHeight="1"/>
    <row r="175" spans="1:10" ht="15" hidden="1" customHeight="1"/>
    <row r="176" spans="1:10" ht="15" hidden="1" customHeight="1"/>
    <row r="177" spans="8:8" ht="15" hidden="1" customHeight="1">
      <c r="H177" s="279"/>
    </row>
    <row r="178" spans="8:8" ht="15" hidden="1" customHeight="1"/>
    <row r="179" spans="8:8" ht="15" hidden="1" customHeight="1"/>
    <row r="180" spans="8:8" ht="15" hidden="1" customHeight="1"/>
    <row r="181" spans="8:8" ht="15" hidden="1" customHeight="1"/>
    <row r="182" spans="8:8" ht="15" hidden="1" customHeight="1"/>
    <row r="183" spans="8:8" ht="15" hidden="1" customHeight="1"/>
    <row r="184" spans="8:8" ht="15" hidden="1" customHeight="1"/>
    <row r="185" spans="8:8" ht="15" hidden="1" customHeight="1"/>
    <row r="186" spans="8:8" ht="15" hidden="1" customHeight="1"/>
    <row r="187" spans="8:8" ht="15" hidden="1" customHeight="1"/>
    <row r="188" spans="8:8" ht="15" hidden="1" customHeight="1"/>
    <row r="189" spans="8:8" ht="15" hidden="1" customHeight="1"/>
    <row r="190" spans="8:8" ht="15" hidden="1" customHeight="1"/>
    <row r="191" spans="8:8" ht="15" hidden="1" customHeight="1"/>
    <row r="192" spans="8:8"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9" hidden="1" customHeight="1"/>
    <row r="211" ht="15" hidden="1" customHeight="1"/>
    <row r="212" ht="15" hidden="1" customHeight="1"/>
    <row r="213" ht="15" hidden="1" customHeight="1"/>
    <row r="229" spans="2:8" ht="15" customHeight="1">
      <c r="B229" s="318"/>
      <c r="C229" s="318"/>
      <c r="D229" s="318"/>
      <c r="E229" s="318"/>
      <c r="F229" s="318"/>
      <c r="G229" s="318"/>
      <c r="H229" s="318"/>
    </row>
    <row r="234" spans="2:8" ht="15" customHeight="1">
      <c r="B234" s="16"/>
      <c r="C234" s="16"/>
      <c r="D234" s="16"/>
      <c r="E234" s="16"/>
      <c r="F234" s="16"/>
      <c r="G234" s="16"/>
    </row>
    <row r="235" spans="2:8" ht="15" customHeight="1">
      <c r="B235" s="16"/>
      <c r="C235" s="16"/>
      <c r="D235" s="16"/>
      <c r="E235" s="16"/>
      <c r="F235" s="16"/>
      <c r="G235" s="16"/>
    </row>
    <row r="236" spans="2:8" ht="15" customHeight="1">
      <c r="B236" s="16"/>
      <c r="C236" s="16"/>
      <c r="D236" s="16"/>
      <c r="E236" s="16"/>
      <c r="F236" s="16"/>
      <c r="G236" s="16"/>
    </row>
    <row r="237" spans="2:8" ht="15" customHeight="1">
      <c r="B237" s="16"/>
      <c r="C237" s="16"/>
      <c r="D237" s="16"/>
      <c r="E237" s="16"/>
      <c r="F237" s="16"/>
      <c r="G237" s="16"/>
    </row>
    <row r="241" spans="2:8" ht="15.65" customHeight="1">
      <c r="B241" s="16"/>
      <c r="C241" s="16"/>
      <c r="D241" s="16"/>
      <c r="E241" s="16"/>
      <c r="F241" s="16"/>
      <c r="G241" s="16"/>
      <c r="H241" s="16"/>
    </row>
    <row r="242" spans="2:8" ht="15" customHeight="1">
      <c r="B242" s="16"/>
      <c r="C242" s="16"/>
      <c r="D242" s="16"/>
      <c r="E242" s="16"/>
      <c r="F242" s="16"/>
      <c r="G242" s="16"/>
      <c r="H242" s="16"/>
    </row>
    <row r="243" spans="2:8" ht="15" customHeight="1">
      <c r="B243" s="16"/>
      <c r="C243" s="16"/>
      <c r="D243" s="16"/>
      <c r="E243" s="16"/>
      <c r="F243" s="16"/>
      <c r="G243" s="16"/>
      <c r="H243" s="16"/>
    </row>
    <row r="244" spans="2:8" ht="15" customHeight="1">
      <c r="B244" s="16"/>
      <c r="C244" s="16"/>
      <c r="D244" s="16"/>
      <c r="E244" s="16"/>
      <c r="F244" s="16"/>
      <c r="G244" s="16"/>
      <c r="H244" s="16"/>
    </row>
    <row r="245" spans="2:8" ht="15" customHeight="1">
      <c r="B245" s="16"/>
      <c r="C245" s="16"/>
      <c r="D245" s="16"/>
      <c r="E245" s="16"/>
      <c r="F245" s="16"/>
      <c r="G245" s="16"/>
      <c r="H245" s="16"/>
    </row>
    <row r="253" spans="2:8" ht="11.4" customHeight="1"/>
    <row r="254" spans="2:8" ht="4.25" hidden="1" customHeight="1"/>
    <row r="255" spans="2:8" ht="15" hidden="1" customHeight="1"/>
    <row r="256" spans="2:8" ht="15" hidden="1" customHeight="1"/>
    <row r="257" spans="2:8" ht="15" hidden="1" customHeight="1"/>
    <row r="258" spans="2:8" ht="15" hidden="1" customHeight="1"/>
    <row r="259" spans="2:8" ht="15" hidden="1" customHeight="1"/>
    <row r="260" spans="2:8" ht="15" hidden="1" customHeight="1"/>
    <row r="261" spans="2:8" ht="15" hidden="1" customHeight="1"/>
    <row r="262" spans="2:8" ht="15" hidden="1" customHeight="1"/>
    <row r="263" spans="2:8" ht="15" hidden="1" customHeight="1"/>
    <row r="264" spans="2:8" ht="15" hidden="1" customHeight="1"/>
    <row r="267" spans="2:8" ht="15" customHeight="1">
      <c r="D267" s="284"/>
      <c r="E267" s="284"/>
      <c r="F267" s="284"/>
      <c r="G267" s="284"/>
      <c r="H267" s="284"/>
    </row>
    <row r="268" spans="2:8" ht="15" customHeight="1">
      <c r="D268" s="284"/>
      <c r="E268" s="284"/>
      <c r="F268" s="284"/>
      <c r="G268" s="284"/>
      <c r="H268" s="284"/>
    </row>
    <row r="269" spans="2:8" ht="15" customHeight="1">
      <c r="D269" s="284"/>
      <c r="E269" s="284"/>
      <c r="F269" s="284"/>
      <c r="G269" s="284"/>
      <c r="H269" s="284"/>
    </row>
    <row r="270" spans="2:8" ht="15" customHeight="1">
      <c r="B270" s="308"/>
      <c r="C270" s="308"/>
      <c r="D270" s="284"/>
      <c r="E270" s="284"/>
      <c r="F270" s="284"/>
      <c r="G270" s="284"/>
      <c r="H270" s="284"/>
    </row>
    <row r="271" spans="2:8" ht="15" customHeight="1">
      <c r="B271" s="308"/>
      <c r="C271" s="308"/>
      <c r="D271" s="284"/>
      <c r="E271" s="284"/>
      <c r="F271" s="284"/>
      <c r="G271" s="284"/>
      <c r="H271" s="284"/>
    </row>
    <row r="272" spans="2:8" ht="15" customHeight="1">
      <c r="B272" s="308"/>
      <c r="C272" s="308"/>
      <c r="D272" s="284"/>
      <c r="E272" s="284"/>
      <c r="F272" s="284"/>
      <c r="G272" s="284"/>
      <c r="H272" s="284"/>
    </row>
    <row r="273" spans="2:8" ht="15" customHeight="1">
      <c r="B273" s="308"/>
      <c r="C273" s="308"/>
      <c r="D273" s="284"/>
      <c r="E273" s="284"/>
      <c r="F273" s="284"/>
      <c r="G273" s="284"/>
      <c r="H273" s="284"/>
    </row>
    <row r="274" spans="2:8" ht="15" customHeight="1">
      <c r="B274" s="308"/>
      <c r="C274" s="308"/>
      <c r="D274" s="284"/>
      <c r="E274" s="284"/>
      <c r="F274" s="284"/>
      <c r="G274" s="284"/>
      <c r="H274" s="284"/>
    </row>
    <row r="275" spans="2:8" ht="15" customHeight="1">
      <c r="B275" s="308"/>
      <c r="C275" s="308"/>
      <c r="D275" s="284"/>
      <c r="E275" s="284"/>
      <c r="F275" s="284"/>
      <c r="G275" s="284"/>
      <c r="H275" s="284"/>
    </row>
    <row r="313" ht="7.25" customHeight="1"/>
    <row r="329" ht="8.4" customHeight="1"/>
    <row r="330" ht="17.399999999999999" customHeight="1"/>
    <row r="334" ht="6" customHeight="1"/>
    <row r="336" ht="9" customHeight="1"/>
    <row r="340" ht="19.75" customHeight="1"/>
    <row r="341" ht="18.649999999999999" hidden="1" customHeight="1"/>
    <row r="342" ht="58.75" customHeight="1"/>
  </sheetData>
  <mergeCells count="94">
    <mergeCell ref="G142:H142"/>
    <mergeCell ref="G143:H143"/>
    <mergeCell ref="G144:H144"/>
    <mergeCell ref="G145:H145"/>
    <mergeCell ref="G146:H146"/>
    <mergeCell ref="A7:A8"/>
    <mergeCell ref="B77:C77"/>
    <mergeCell ref="B78:C78"/>
    <mergeCell ref="B71:C72"/>
    <mergeCell ref="A58:A59"/>
    <mergeCell ref="B73:C73"/>
    <mergeCell ref="B74:C74"/>
    <mergeCell ref="B75:C75"/>
    <mergeCell ref="B76:C76"/>
    <mergeCell ref="B16:C16"/>
    <mergeCell ref="B17:D17"/>
    <mergeCell ref="B18:C18"/>
    <mergeCell ref="D18:E18"/>
    <mergeCell ref="B19:C19"/>
    <mergeCell ref="D19:E19"/>
    <mergeCell ref="B38:H38"/>
    <mergeCell ref="B15:H15"/>
    <mergeCell ref="B67:H67"/>
    <mergeCell ref="B51:H51"/>
    <mergeCell ref="B53:H53"/>
    <mergeCell ref="B46:H46"/>
    <mergeCell ref="B49:H49"/>
    <mergeCell ref="B37:H37"/>
    <mergeCell ref="B3:H3"/>
    <mergeCell ref="B63:C63"/>
    <mergeCell ref="B64:C64"/>
    <mergeCell ref="B61:C61"/>
    <mergeCell ref="B62:C62"/>
    <mergeCell ref="B7:C8"/>
    <mergeCell ref="B58:C59"/>
    <mergeCell ref="B41:H41"/>
    <mergeCell ref="B21:G21"/>
    <mergeCell ref="D16:E16"/>
    <mergeCell ref="F7:F8"/>
    <mergeCell ref="B54:H54"/>
    <mergeCell ref="B39:H39"/>
    <mergeCell ref="B43:H43"/>
    <mergeCell ref="B56:H56"/>
    <mergeCell ref="B60:C60"/>
    <mergeCell ref="E163:F163"/>
    <mergeCell ref="E165:F165"/>
    <mergeCell ref="E167:F167"/>
    <mergeCell ref="B80:H80"/>
    <mergeCell ref="B82:E83"/>
    <mergeCell ref="B94:H94"/>
    <mergeCell ref="B90:D90"/>
    <mergeCell ref="B85:D85"/>
    <mergeCell ref="B157:E157"/>
    <mergeCell ref="B106:H106"/>
    <mergeCell ref="B119:G119"/>
    <mergeCell ref="B124:G124"/>
    <mergeCell ref="B140:H140"/>
    <mergeCell ref="C153:D153"/>
    <mergeCell ref="C154:D154"/>
    <mergeCell ref="C155:D155"/>
    <mergeCell ref="B5:H5"/>
    <mergeCell ref="B12:C12"/>
    <mergeCell ref="G7:G8"/>
    <mergeCell ref="B11:C11"/>
    <mergeCell ref="D7:D8"/>
    <mergeCell ref="B9:C9"/>
    <mergeCell ref="B10:C10"/>
    <mergeCell ref="B69:H69"/>
    <mergeCell ref="M90:N90"/>
    <mergeCell ref="M88:N88"/>
    <mergeCell ref="K94:L94"/>
    <mergeCell ref="M94:N94"/>
    <mergeCell ref="B92:C92"/>
    <mergeCell ref="M86:N86"/>
    <mergeCell ref="M87:N87"/>
    <mergeCell ref="B89:C89"/>
    <mergeCell ref="M89:N89"/>
    <mergeCell ref="M85:N85"/>
    <mergeCell ref="G147:H147"/>
    <mergeCell ref="G148:H148"/>
    <mergeCell ref="A158:H158"/>
    <mergeCell ref="M95:N95"/>
    <mergeCell ref="M93:N93"/>
    <mergeCell ref="C156:D156"/>
    <mergeCell ref="B141:C141"/>
    <mergeCell ref="B142:C142"/>
    <mergeCell ref="B143:C143"/>
    <mergeCell ref="B148:C148"/>
    <mergeCell ref="B144:C144"/>
    <mergeCell ref="B145:C145"/>
    <mergeCell ref="B146:C146"/>
    <mergeCell ref="B147:C147"/>
    <mergeCell ref="B151:H151"/>
    <mergeCell ref="G141:H141"/>
  </mergeCells>
  <conditionalFormatting sqref="E163">
    <cfRule type="cellIs" dxfId="7" priority="5" stopIfTrue="1" operator="equal">
      <formula>"paraksts"</formula>
    </cfRule>
  </conditionalFormatting>
  <conditionalFormatting sqref="E165">
    <cfRule type="cellIs" dxfId="6" priority="2" stopIfTrue="1" operator="equal">
      <formula>"paraksts"</formula>
    </cfRule>
  </conditionalFormatting>
  <conditionalFormatting sqref="E167">
    <cfRule type="cellIs" dxfId="5" priority="1" stopIfTrue="1" operator="equal">
      <formula>"paraksts"</formula>
    </cfRule>
  </conditionalFormatting>
  <printOptions horizontalCentered="1"/>
  <pageMargins left="0.23622047244094491" right="0.23622047244094491" top="0.97008928571428577" bottom="0.74803149606299213" header="0.31496062992125984" footer="0.31496062992125984"/>
  <pageSetup paperSize="9" scale="82" firstPageNumber="7" orientation="portrait" blackAndWhite="1" r:id="rId1"/>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rowBreaks count="1" manualBreakCount="1">
    <brk id="93" max="7" man="1"/>
  </rowBreaks>
  <drawing r:id="rId2"/>
  <legacyDrawing r:id="rId3"/>
  <controls>
    <mc:AlternateContent xmlns:mc="http://schemas.openxmlformats.org/markup-compatibility/2006">
      <mc:Choice Requires="x14">
        <control shapeId="56354" r:id="rId4" name="Control 34">
          <controlPr defaultSize="0" r:id="rId5">
            <anchor moveWithCells="1">
              <from>
                <xdr:col>27</xdr:col>
                <xdr:colOff>0</xdr:colOff>
                <xdr:row>140</xdr:row>
                <xdr:rowOff>0</xdr:rowOff>
              </from>
              <to>
                <xdr:col>28</xdr:col>
                <xdr:colOff>279400</xdr:colOff>
                <xdr:row>140</xdr:row>
                <xdr:rowOff>228600</xdr:rowOff>
              </to>
            </anchor>
          </controlPr>
        </control>
      </mc:Choice>
      <mc:Fallback>
        <control shapeId="56354" r:id="rId4" name="Control 34"/>
      </mc:Fallback>
    </mc:AlternateContent>
    <mc:AlternateContent xmlns:mc="http://schemas.openxmlformats.org/markup-compatibility/2006">
      <mc:Choice Requires="x14">
        <control shapeId="56353" r:id="rId6" name="Control 33">
          <controlPr defaultSize="0" r:id="rId7">
            <anchor moveWithCells="1">
              <from>
                <xdr:col>27</xdr:col>
                <xdr:colOff>0</xdr:colOff>
                <xdr:row>140</xdr:row>
                <xdr:rowOff>0</xdr:rowOff>
              </from>
              <to>
                <xdr:col>28</xdr:col>
                <xdr:colOff>279400</xdr:colOff>
                <xdr:row>140</xdr:row>
                <xdr:rowOff>228600</xdr:rowOff>
              </to>
            </anchor>
          </controlPr>
        </control>
      </mc:Choice>
      <mc:Fallback>
        <control shapeId="56353" r:id="rId6" name="Control 33"/>
      </mc:Fallback>
    </mc:AlternateContent>
    <mc:AlternateContent xmlns:mc="http://schemas.openxmlformats.org/markup-compatibility/2006">
      <mc:Choice Requires="x14">
        <control shapeId="56352" r:id="rId8" name="Control 32">
          <controlPr defaultSize="0" r:id="rId9">
            <anchor moveWithCells="1">
              <from>
                <xdr:col>27</xdr:col>
                <xdr:colOff>0</xdr:colOff>
                <xdr:row>140</xdr:row>
                <xdr:rowOff>0</xdr:rowOff>
              </from>
              <to>
                <xdr:col>28</xdr:col>
                <xdr:colOff>279400</xdr:colOff>
                <xdr:row>140</xdr:row>
                <xdr:rowOff>228600</xdr:rowOff>
              </to>
            </anchor>
          </controlPr>
        </control>
      </mc:Choice>
      <mc:Fallback>
        <control shapeId="56352" r:id="rId8" name="Control 32"/>
      </mc:Fallback>
    </mc:AlternateContent>
    <mc:AlternateContent xmlns:mc="http://schemas.openxmlformats.org/markup-compatibility/2006">
      <mc:Choice Requires="x14">
        <control shapeId="56351" r:id="rId10" name="Control 31">
          <controlPr defaultSize="0" r:id="rId11">
            <anchor moveWithCells="1">
              <from>
                <xdr:col>27</xdr:col>
                <xdr:colOff>0</xdr:colOff>
                <xdr:row>140</xdr:row>
                <xdr:rowOff>0</xdr:rowOff>
              </from>
              <to>
                <xdr:col>28</xdr:col>
                <xdr:colOff>279400</xdr:colOff>
                <xdr:row>140</xdr:row>
                <xdr:rowOff>228600</xdr:rowOff>
              </to>
            </anchor>
          </controlPr>
        </control>
      </mc:Choice>
      <mc:Fallback>
        <control shapeId="56351" r:id="rId10" name="Control 3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I19"/>
  <sheetViews>
    <sheetView view="pageBreakPreview" topLeftCell="A20" zoomScaleNormal="100" zoomScaleSheetLayoutView="100" workbookViewId="0">
      <selection activeCell="I77" sqref="I77"/>
    </sheetView>
  </sheetViews>
  <sheetFormatPr defaultColWidth="9.08984375" defaultRowHeight="15" customHeight="1" outlineLevelCol="1"/>
  <cols>
    <col min="1" max="1" width="5.36328125" style="4" customWidth="1"/>
    <col min="2" max="3" width="11.36328125" style="4" hidden="1" customWidth="1" outlineLevel="1"/>
    <col min="4" max="4" width="11.36328125" style="4" customWidth="1" collapsed="1"/>
    <col min="5" max="5" width="11.36328125" style="4" customWidth="1"/>
    <col min="6" max="6" width="17.08984375" style="4" customWidth="1"/>
    <col min="7" max="7" width="23.6328125" style="4" customWidth="1"/>
    <col min="8" max="8" width="11.6328125" style="4" customWidth="1"/>
    <col min="9" max="9" width="10.90625" style="8" customWidth="1"/>
    <col min="10" max="16384" width="9.08984375" style="4"/>
  </cols>
  <sheetData>
    <row r="1" spans="1:9" ht="15" hidden="1" customHeight="1">
      <c r="A1" s="46">
        <f>P_PZA!A1+1</f>
        <v>5</v>
      </c>
      <c r="C1" s="5"/>
      <c r="D1" s="40" t="s">
        <v>511</v>
      </c>
      <c r="E1" s="5"/>
      <c r="F1" s="5"/>
      <c r="G1" s="5"/>
      <c r="H1" s="5"/>
      <c r="I1" s="416"/>
    </row>
    <row r="2" spans="1:9" ht="15" hidden="1" customHeight="1">
      <c r="I2" s="416"/>
    </row>
    <row r="3" spans="1:9" ht="25.5" hidden="1" customHeight="1">
      <c r="A3" s="423" t="s">
        <v>335</v>
      </c>
      <c r="B3" s="561" t="s">
        <v>513</v>
      </c>
      <c r="C3" s="561"/>
      <c r="D3" s="423" t="s">
        <v>453</v>
      </c>
      <c r="E3" s="423"/>
      <c r="F3" s="423" t="s">
        <v>454</v>
      </c>
      <c r="G3" s="423"/>
      <c r="H3" s="52" t="s">
        <v>505</v>
      </c>
    </row>
    <row r="4" spans="1:9" ht="15" hidden="1" customHeight="1">
      <c r="A4" s="423"/>
      <c r="B4" s="561"/>
      <c r="C4" s="561"/>
      <c r="D4" s="423"/>
      <c r="E4" s="423"/>
      <c r="F4" s="423"/>
      <c r="G4" s="423"/>
      <c r="H4" s="59" t="str">
        <f>Info!$J$8</f>
        <v>EUR</v>
      </c>
    </row>
    <row r="5" spans="1:9" ht="18" hidden="1" customHeight="1">
      <c r="A5" s="559" t="s">
        <v>16</v>
      </c>
      <c r="B5" s="559"/>
      <c r="C5" s="559"/>
      <c r="D5" s="559"/>
      <c r="E5" s="559"/>
      <c r="F5" s="559"/>
      <c r="G5" s="559"/>
      <c r="H5" s="559"/>
    </row>
    <row r="6" spans="1:9" ht="41.25" hidden="1" customHeight="1">
      <c r="A6" s="60">
        <v>1</v>
      </c>
      <c r="B6" s="469" t="s">
        <v>577</v>
      </c>
      <c r="C6" s="469"/>
      <c r="D6" s="469" t="s">
        <v>577</v>
      </c>
      <c r="E6" s="469"/>
      <c r="F6" s="469" t="s">
        <v>578</v>
      </c>
      <c r="G6" s="469"/>
      <c r="H6" s="86">
        <v>5555</v>
      </c>
    </row>
    <row r="7" spans="1:9" ht="51" hidden="1" customHeight="1">
      <c r="A7" s="60">
        <v>2</v>
      </c>
      <c r="B7" s="469" t="s">
        <v>579</v>
      </c>
      <c r="C7" s="469"/>
      <c r="D7" s="469" t="s">
        <v>579</v>
      </c>
      <c r="E7" s="469"/>
      <c r="F7" s="469" t="s">
        <v>580</v>
      </c>
      <c r="G7" s="469"/>
      <c r="H7" s="86">
        <v>15555</v>
      </c>
    </row>
    <row r="8" spans="1:9" ht="15" hidden="1" customHeight="1"/>
    <row r="9" spans="1:9" ht="15" hidden="1" customHeight="1"/>
    <row r="10" spans="1:9" ht="15" hidden="1" customHeight="1">
      <c r="A10" s="1" t="s">
        <v>128</v>
      </c>
    </row>
    <row r="11" spans="1:9" ht="15" hidden="1" customHeight="1">
      <c r="A11" s="1"/>
    </row>
    <row r="12" spans="1:9" ht="15" hidden="1" customHeight="1">
      <c r="A12" s="1" t="str">
        <f>IF(Info!$B$18="","",Info!$B$18)</f>
        <v>Gundars Kūla, valdes loceklis</v>
      </c>
    </row>
    <row r="13" spans="1:9" ht="15" hidden="1" customHeight="1">
      <c r="A13" s="1"/>
      <c r="E13" s="560" t="str">
        <f>IF($A$12="","","paraksts")</f>
        <v>paraksts</v>
      </c>
      <c r="F13" s="560"/>
    </row>
    <row r="14" spans="1:9" ht="15" hidden="1" customHeight="1">
      <c r="A14" s="1" t="str">
        <f>IF(Info!$B$21="","",Info!$B$21)</f>
        <v/>
      </c>
    </row>
    <row r="15" spans="1:9" ht="15" hidden="1" customHeight="1">
      <c r="A15" s="1"/>
      <c r="E15" s="560" t="str">
        <f>IF($A$14="","","paraksts")</f>
        <v/>
      </c>
      <c r="F15" s="560"/>
    </row>
    <row r="16" spans="1:9" ht="15" hidden="1" customHeight="1">
      <c r="A16" s="1" t="str">
        <f>IF(Info!$B$29="","",Info!$B$29)</f>
        <v>Velta Reinbaha, galvenā grāmatvede</v>
      </c>
    </row>
    <row r="17" spans="1:6" ht="15" hidden="1" customHeight="1">
      <c r="A17" s="1"/>
      <c r="E17" s="560" t="str">
        <f>IF($A$16="","","paraksts")</f>
        <v>paraksts</v>
      </c>
      <c r="F17" s="560"/>
    </row>
    <row r="18" spans="1:6" ht="15" hidden="1" customHeight="1">
      <c r="A18" s="1" t="str">
        <f>CONCATENATE(Info!$J$6,", ",Info!$J$7)</f>
        <v>Tukumā, 2025.gada 12.martā</v>
      </c>
    </row>
    <row r="19" spans="1:6" ht="15" hidden="1" customHeight="1"/>
  </sheetData>
  <mergeCells count="15">
    <mergeCell ref="I1:I2"/>
    <mergeCell ref="B3:C4"/>
    <mergeCell ref="F3:G4"/>
    <mergeCell ref="D3:E4"/>
    <mergeCell ref="B6:C6"/>
    <mergeCell ref="D6:E6"/>
    <mergeCell ref="F6:G6"/>
    <mergeCell ref="A3:A4"/>
    <mergeCell ref="A5:H5"/>
    <mergeCell ref="E15:F15"/>
    <mergeCell ref="E17:F17"/>
    <mergeCell ref="E13:F13"/>
    <mergeCell ref="B7:C7"/>
    <mergeCell ref="D7:E7"/>
    <mergeCell ref="F7:G7"/>
  </mergeCells>
  <conditionalFormatting sqref="E13">
    <cfRule type="cellIs" dxfId="4" priority="3" stopIfTrue="1" operator="equal">
      <formula>"paraksts"</formula>
    </cfRule>
  </conditionalFormatting>
  <conditionalFormatting sqref="E15">
    <cfRule type="cellIs" dxfId="3" priority="2" stopIfTrue="1" operator="equal">
      <formula>"paraksts"</formula>
    </cfRule>
  </conditionalFormatting>
  <conditionalFormatting sqref="E17">
    <cfRule type="cellIs" dxfId="2"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1" orientation="portrait" blackAndWhite="1" useFirstPageNumber="1" r:id="rId1"/>
  <headerFooter>
    <oddHeader>&amp;L&amp;"Times New Roman,обычный"&amp;13SIA "Haute Fragrance Company"&amp;12
&amp;11Juridiskā adrese: Ģertrūdes iela 39-1, Rīga,  LV-1011
Vienotais reģistrācijas numurs: 40203147492&amp;R&amp;"Times New Roman,обычный"&amp;12 &amp;14 &amp;13 2020.gada pārskats</oddHeader>
    <oddFooter>&amp;C&amp;P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apa1">
    <tabColor rgb="FF7030A0"/>
  </sheetPr>
  <dimension ref="A1:J340"/>
  <sheetViews>
    <sheetView view="pageBreakPreview" topLeftCell="A37" zoomScaleNormal="100" zoomScaleSheetLayoutView="100" zoomScalePageLayoutView="70" workbookViewId="0">
      <selection activeCell="A4" sqref="A4:I4"/>
    </sheetView>
  </sheetViews>
  <sheetFormatPr defaultColWidth="9.08984375" defaultRowHeight="15" customHeight="1" outlineLevelCol="1"/>
  <cols>
    <col min="1" max="4" width="9.6328125" style="4" customWidth="1"/>
    <col min="5" max="5" width="9.08984375" style="4" customWidth="1"/>
    <col min="6" max="6" width="5.54296875" style="4" customWidth="1"/>
    <col min="7" max="7" width="7" style="4" customWidth="1"/>
    <col min="8" max="8" width="15.1796875" style="4" customWidth="1"/>
    <col min="9" max="9" width="9.6328125" style="4" hidden="1" customWidth="1"/>
    <col min="10" max="10" width="1.453125" style="4" customWidth="1" outlineLevel="1"/>
    <col min="11" max="12" width="2.453125" style="4" customWidth="1"/>
    <col min="13" max="13" width="0.81640625" style="4" customWidth="1"/>
    <col min="14" max="16" width="9.08984375" style="4"/>
    <col min="17" max="17" width="4" style="4" customWidth="1"/>
    <col min="18" max="16384" width="9.08984375" style="4"/>
  </cols>
  <sheetData>
    <row r="1" spans="1:10" ht="29.4" customHeight="1">
      <c r="A1" s="401" t="s">
        <v>19</v>
      </c>
      <c r="B1" s="401"/>
      <c r="C1" s="401"/>
      <c r="D1" s="401"/>
      <c r="E1" s="401"/>
      <c r="F1" s="401"/>
      <c r="G1" s="401"/>
      <c r="H1" s="401"/>
      <c r="I1" s="401"/>
      <c r="J1" s="18" t="s">
        <v>146</v>
      </c>
    </row>
    <row r="2" spans="1:10" ht="8.4" customHeight="1">
      <c r="J2" s="6" t="s">
        <v>150</v>
      </c>
    </row>
    <row r="3" spans="1:10" ht="15" customHeight="1">
      <c r="A3" s="338" t="s">
        <v>134</v>
      </c>
      <c r="B3" s="339"/>
      <c r="C3" s="339"/>
      <c r="D3" s="339"/>
      <c r="E3" s="339"/>
      <c r="F3" s="339"/>
      <c r="G3" s="339"/>
      <c r="H3" s="339"/>
      <c r="I3" s="177"/>
      <c r="J3" s="16" t="s">
        <v>138</v>
      </c>
    </row>
    <row r="4" spans="1:10" ht="185.25" customHeight="1">
      <c r="A4" s="443" t="s">
        <v>908</v>
      </c>
      <c r="B4" s="443"/>
      <c r="C4" s="443"/>
      <c r="D4" s="443"/>
      <c r="E4" s="443"/>
      <c r="F4" s="443"/>
      <c r="G4" s="443"/>
      <c r="H4" s="443"/>
      <c r="I4" s="443"/>
    </row>
    <row r="5" spans="1:10" ht="10.75" customHeight="1">
      <c r="A5" s="177"/>
      <c r="B5" s="177"/>
      <c r="C5" s="177"/>
      <c r="D5" s="177"/>
      <c r="E5" s="177"/>
      <c r="F5" s="177"/>
      <c r="G5" s="177"/>
      <c r="H5" s="177"/>
      <c r="I5" s="177"/>
    </row>
    <row r="6" spans="1:10" ht="15" customHeight="1">
      <c r="A6" s="326" t="s">
        <v>22</v>
      </c>
      <c r="B6" s="8"/>
      <c r="C6" s="8"/>
      <c r="D6" s="8"/>
      <c r="E6" s="8"/>
      <c r="F6" s="177"/>
      <c r="G6" s="177"/>
      <c r="H6" s="177"/>
      <c r="I6" s="177"/>
      <c r="J6" s="16" t="s">
        <v>138</v>
      </c>
    </row>
    <row r="7" spans="1:10" ht="46.75" customHeight="1">
      <c r="A7" s="433" t="s">
        <v>628</v>
      </c>
      <c r="B7" s="433"/>
      <c r="C7" s="433"/>
      <c r="D7" s="433"/>
      <c r="E7" s="433"/>
      <c r="F7" s="433"/>
      <c r="G7" s="433"/>
      <c r="H7" s="433"/>
      <c r="I7" s="433"/>
    </row>
    <row r="8" spans="1:10" ht="45" customHeight="1">
      <c r="A8" s="443" t="s">
        <v>629</v>
      </c>
      <c r="B8" s="443"/>
      <c r="C8" s="443"/>
      <c r="D8" s="443"/>
      <c r="E8" s="443"/>
      <c r="F8" s="443"/>
      <c r="G8" s="443"/>
      <c r="H8" s="443"/>
      <c r="I8" s="443"/>
    </row>
    <row r="9" spans="1:10" ht="55.25" customHeight="1">
      <c r="A9" s="562" t="s">
        <v>630</v>
      </c>
      <c r="B9" s="562"/>
      <c r="C9" s="562"/>
      <c r="D9" s="562"/>
      <c r="E9" s="562"/>
      <c r="F9" s="562"/>
      <c r="G9" s="562"/>
      <c r="H9" s="562"/>
      <c r="I9" s="562"/>
    </row>
    <row r="10" spans="1:10" ht="45" customHeight="1">
      <c r="A10" s="562" t="s">
        <v>631</v>
      </c>
      <c r="B10" s="562"/>
      <c r="C10" s="562"/>
      <c r="D10" s="562"/>
      <c r="E10" s="562"/>
      <c r="F10" s="562"/>
      <c r="G10" s="562"/>
      <c r="H10" s="562"/>
      <c r="I10" s="562"/>
    </row>
    <row r="11" spans="1:10" ht="79.75" customHeight="1">
      <c r="A11" s="466" t="s">
        <v>632</v>
      </c>
      <c r="B11" s="466"/>
      <c r="C11" s="466"/>
      <c r="D11" s="466"/>
      <c r="E11" s="466"/>
      <c r="F11" s="466"/>
      <c r="G11" s="466"/>
      <c r="H11" s="466"/>
      <c r="I11" s="466"/>
    </row>
    <row r="12" spans="1:10" ht="134.4" customHeight="1">
      <c r="A12" s="482" t="s">
        <v>699</v>
      </c>
      <c r="B12" s="466"/>
      <c r="C12" s="466"/>
      <c r="D12" s="466"/>
      <c r="E12" s="466"/>
      <c r="F12" s="466"/>
      <c r="G12" s="466"/>
      <c r="H12" s="466"/>
      <c r="I12" s="466"/>
    </row>
    <row r="13" spans="1:10" ht="8.4" customHeight="1"/>
    <row r="14" spans="1:10" ht="15" customHeight="1">
      <c r="A14" s="6" t="s">
        <v>20</v>
      </c>
      <c r="J14" s="16" t="s">
        <v>139</v>
      </c>
    </row>
    <row r="15" spans="1:10" ht="15" customHeight="1">
      <c r="F15" s="17" t="s">
        <v>26</v>
      </c>
      <c r="G15" s="58">
        <f>Info!J5</f>
        <v>2024</v>
      </c>
      <c r="H15" s="58">
        <f>Info!J5-1</f>
        <v>2023</v>
      </c>
    </row>
    <row r="16" spans="1:10" ht="15" customHeight="1">
      <c r="A16" s="1" t="s">
        <v>23</v>
      </c>
      <c r="F16" s="564" t="s">
        <v>33</v>
      </c>
      <c r="G16" s="394">
        <f>ROUND(Aktīvs!$D$79/Pasīvs!$D$61,2)</f>
        <v>0.77</v>
      </c>
      <c r="H16" s="394">
        <f>ROUND(Aktīvs!$E$79/Pasīvs!$E$61,2)</f>
        <v>0.92</v>
      </c>
    </row>
    <row r="17" spans="1:10" ht="15" customHeight="1">
      <c r="A17" s="16" t="s">
        <v>24</v>
      </c>
      <c r="F17" s="564"/>
      <c r="G17" s="394"/>
      <c r="H17" s="394"/>
    </row>
    <row r="18" spans="1:10" ht="6.9" customHeight="1"/>
    <row r="19" spans="1:10" ht="15" customHeight="1">
      <c r="A19" s="1" t="s">
        <v>25</v>
      </c>
      <c r="F19" s="565" t="s">
        <v>35</v>
      </c>
      <c r="G19" s="394">
        <f>ROUND((Pasīvs!$D$43+Pasīvs!$D$61)/Aktīvs!$D$81,2)</f>
        <v>0.5</v>
      </c>
      <c r="H19" s="394">
        <f>ROUND((Pasīvs!$E$43+Pasīvs!$E$61)/Aktīvs!$E$81,2)</f>
        <v>0.52</v>
      </c>
    </row>
    <row r="20" spans="1:10" ht="15" customHeight="1">
      <c r="A20" s="16" t="s">
        <v>27</v>
      </c>
      <c r="F20" s="565"/>
      <c r="G20" s="394"/>
      <c r="H20" s="394"/>
    </row>
    <row r="21" spans="1:10" ht="6.9" customHeight="1">
      <c r="A21" s="16"/>
    </row>
    <row r="22" spans="1:10" ht="15" customHeight="1">
      <c r="A22" s="1" t="s">
        <v>29</v>
      </c>
      <c r="F22" s="566" t="s">
        <v>38</v>
      </c>
      <c r="G22" s="569">
        <f>ROUND('PZA(IF)'!$D$37/'PZA(IF)'!$D$7,2)</f>
        <v>-0.01</v>
      </c>
      <c r="H22" s="569">
        <f>ROUND('PZA(IF)'!$E$37/'PZA(IF)'!$E$7,2)</f>
        <v>0.01</v>
      </c>
    </row>
    <row r="23" spans="1:10" ht="15" customHeight="1">
      <c r="A23" s="16" t="s">
        <v>28</v>
      </c>
      <c r="F23" s="566"/>
      <c r="G23" s="569"/>
      <c r="H23" s="569"/>
    </row>
    <row r="24" spans="1:10" ht="3" customHeight="1">
      <c r="A24" s="16"/>
    </row>
    <row r="25" spans="1:10" ht="15" customHeight="1">
      <c r="A25" s="1" t="s">
        <v>30</v>
      </c>
      <c r="F25" s="563" t="s">
        <v>34</v>
      </c>
      <c r="G25" s="394">
        <f>ROUND('PZA(IF)'!$D$7/Aktīvs!$D$81,2)</f>
        <v>0.68</v>
      </c>
      <c r="H25" s="394">
        <f>ROUND('PZA(IF)'!$E$7/Aktīvs!$E$81,2)</f>
        <v>0.66</v>
      </c>
    </row>
    <row r="26" spans="1:10" ht="15" customHeight="1">
      <c r="A26" s="16" t="s">
        <v>31</v>
      </c>
      <c r="F26" s="563"/>
      <c r="G26" s="394"/>
      <c r="H26" s="394"/>
    </row>
    <row r="27" spans="1:10" ht="2.4" customHeight="1">
      <c r="A27" s="16"/>
    </row>
    <row r="28" spans="1:10" ht="15" customHeight="1">
      <c r="A28" s="1" t="s">
        <v>32</v>
      </c>
      <c r="F28" s="563" t="s">
        <v>37</v>
      </c>
      <c r="G28" s="394">
        <f>ROUND(Pasīvs!$D$20/Aktīvs!$D$45,2)</f>
        <v>0.61</v>
      </c>
      <c r="H28" s="394">
        <f>ROUND(Pasīvs!$E$20/Aktīvs!$E$45,2)</f>
        <v>0.6</v>
      </c>
    </row>
    <row r="29" spans="1:10" ht="15" customHeight="1">
      <c r="A29" s="16" t="s">
        <v>36</v>
      </c>
      <c r="F29" s="563"/>
      <c r="G29" s="394"/>
      <c r="H29" s="394"/>
    </row>
    <row r="31" spans="1:10" ht="15" customHeight="1">
      <c r="A31" s="6" t="s">
        <v>353</v>
      </c>
      <c r="J31" s="16" t="s">
        <v>354</v>
      </c>
    </row>
    <row r="32" spans="1:10" ht="15" customHeight="1">
      <c r="A32" s="404" t="s">
        <v>476</v>
      </c>
      <c r="B32" s="404"/>
      <c r="C32" s="404"/>
      <c r="D32" s="404"/>
      <c r="E32" s="404"/>
      <c r="F32" s="404"/>
      <c r="G32" s="404"/>
      <c r="H32" s="404"/>
      <c r="I32" s="404"/>
    </row>
    <row r="34" spans="1:10" ht="15" customHeight="1">
      <c r="A34" s="6" t="s">
        <v>135</v>
      </c>
      <c r="J34" s="16" t="s">
        <v>140</v>
      </c>
    </row>
    <row r="35" spans="1:10" ht="69.650000000000006" customHeight="1">
      <c r="A35" s="568" t="s">
        <v>907</v>
      </c>
      <c r="B35" s="568"/>
      <c r="C35" s="568"/>
      <c r="D35" s="568"/>
      <c r="E35" s="568"/>
      <c r="F35" s="568"/>
      <c r="G35" s="568"/>
      <c r="H35" s="568"/>
      <c r="I35" s="568"/>
    </row>
    <row r="37" spans="1:10" ht="15" customHeight="1">
      <c r="A37" s="6" t="s">
        <v>136</v>
      </c>
      <c r="J37" s="16" t="s">
        <v>141</v>
      </c>
    </row>
    <row r="38" spans="1:10" ht="15" customHeight="1">
      <c r="A38" s="404" t="s">
        <v>479</v>
      </c>
      <c r="B38" s="404"/>
      <c r="C38" s="404"/>
      <c r="D38" s="404"/>
      <c r="E38" s="404"/>
      <c r="F38" s="404"/>
      <c r="G38" s="404"/>
      <c r="H38" s="404"/>
      <c r="I38" s="404"/>
    </row>
    <row r="40" spans="1:10" ht="15" customHeight="1">
      <c r="A40" s="6" t="s">
        <v>137</v>
      </c>
      <c r="J40" s="16" t="s">
        <v>142</v>
      </c>
    </row>
    <row r="41" spans="1:10" ht="15" customHeight="1">
      <c r="A41" s="404" t="s">
        <v>477</v>
      </c>
      <c r="B41" s="404"/>
      <c r="C41" s="404"/>
      <c r="D41" s="404"/>
      <c r="E41" s="404"/>
      <c r="F41" s="404"/>
      <c r="G41" s="404"/>
      <c r="H41" s="404"/>
      <c r="I41" s="404"/>
    </row>
    <row r="43" spans="1:10" ht="15" customHeight="1">
      <c r="A43" s="6" t="s">
        <v>21</v>
      </c>
      <c r="J43" s="16" t="s">
        <v>143</v>
      </c>
    </row>
    <row r="44" spans="1:10" ht="15" customHeight="1">
      <c r="A44" s="404" t="s">
        <v>478</v>
      </c>
      <c r="B44" s="404"/>
      <c r="C44" s="404"/>
      <c r="D44" s="404"/>
      <c r="E44" s="404"/>
      <c r="F44" s="404"/>
      <c r="G44" s="404"/>
      <c r="H44" s="404"/>
      <c r="I44" s="404"/>
    </row>
    <row r="46" spans="1:10" ht="15" customHeight="1">
      <c r="A46" s="6" t="s">
        <v>144</v>
      </c>
    </row>
    <row r="47" spans="1:10" ht="15" customHeight="1">
      <c r="A47" s="404" t="s">
        <v>508</v>
      </c>
      <c r="B47" s="404"/>
      <c r="C47" s="404"/>
      <c r="D47" s="404"/>
      <c r="E47" s="404"/>
      <c r="F47" s="404"/>
      <c r="G47" s="404"/>
      <c r="H47" s="404"/>
      <c r="I47" s="404"/>
      <c r="J47" s="16" t="s">
        <v>145</v>
      </c>
    </row>
    <row r="48" spans="1:10" ht="15" customHeight="1">
      <c r="A48" s="119"/>
      <c r="B48" s="119"/>
      <c r="C48" s="119"/>
      <c r="D48" s="119"/>
      <c r="E48" s="119"/>
      <c r="F48" s="119"/>
      <c r="G48" s="119"/>
      <c r="H48" s="119"/>
      <c r="I48" s="119"/>
      <c r="J48" s="16"/>
    </row>
    <row r="49" spans="1:10" ht="15" customHeight="1">
      <c r="A49" s="567" t="s">
        <v>875</v>
      </c>
      <c r="B49" s="567"/>
      <c r="C49" s="567"/>
      <c r="D49" s="119"/>
      <c r="E49" s="119"/>
      <c r="F49" s="119"/>
      <c r="G49" s="119"/>
      <c r="H49" s="119"/>
      <c r="I49" s="119"/>
      <c r="J49" s="16"/>
    </row>
    <row r="50" spans="1:10" ht="49.75" customHeight="1">
      <c r="A50" s="404" t="s">
        <v>876</v>
      </c>
      <c r="B50" s="404"/>
      <c r="C50" s="404"/>
      <c r="D50" s="404"/>
      <c r="E50" s="404"/>
      <c r="F50" s="404"/>
      <c r="G50" s="404"/>
      <c r="H50" s="404"/>
      <c r="I50" s="119"/>
      <c r="J50" s="16"/>
    </row>
    <row r="51" spans="1:10" ht="19.25" customHeight="1">
      <c r="A51" s="70" t="s">
        <v>877</v>
      </c>
      <c r="B51" s="70"/>
      <c r="C51" s="70"/>
      <c r="D51" s="70"/>
      <c r="E51" s="70"/>
      <c r="F51" s="70"/>
      <c r="G51" s="70"/>
      <c r="H51" s="70"/>
    </row>
    <row r="52" spans="1:10" ht="9" customHeight="1">
      <c r="A52" s="70"/>
      <c r="B52" s="70"/>
      <c r="C52" s="70"/>
      <c r="D52" s="70"/>
      <c r="E52" s="70"/>
      <c r="F52" s="70"/>
      <c r="G52" s="70"/>
      <c r="H52" s="70"/>
    </row>
    <row r="53" spans="1:10" ht="22.25" customHeight="1">
      <c r="A53" s="70" t="s">
        <v>128</v>
      </c>
      <c r="B53" s="70"/>
      <c r="C53" s="70"/>
      <c r="D53" s="70"/>
      <c r="E53" s="70"/>
      <c r="F53" s="70"/>
      <c r="G53" s="70"/>
      <c r="H53" s="70"/>
    </row>
    <row r="54" spans="1:10" ht="14.75" customHeight="1">
      <c r="A54" s="1" t="str">
        <f>IF(Info!$B$18="","",Info!$B$18)</f>
        <v>Gundars Kūla, valdes loceklis</v>
      </c>
    </row>
    <row r="55" spans="1:10" ht="24" customHeight="1">
      <c r="E55" s="560" t="str">
        <f>IF($A$54="","","paraksts")</f>
        <v>paraksts</v>
      </c>
      <c r="F55" s="560"/>
      <c r="G55" s="560"/>
    </row>
    <row r="56" spans="1:10" ht="15" hidden="1" customHeight="1">
      <c r="A56" s="1" t="str">
        <f>IF(Info!$B$21="","",Info!$B$21)</f>
        <v/>
      </c>
    </row>
    <row r="57" spans="1:10" ht="14.25" hidden="1" customHeight="1">
      <c r="E57" s="560" t="str">
        <f>IF($A$56="","","paraksts")</f>
        <v/>
      </c>
      <c r="F57" s="560"/>
      <c r="G57" s="560"/>
    </row>
    <row r="58" spans="1:10" ht="15.75" customHeight="1">
      <c r="A58" s="70" t="str">
        <f>CONCATENATE(Info!$J$6,", ",Info!$J$7)</f>
        <v>Tukumā, 2025.gada 12.martā</v>
      </c>
    </row>
    <row r="77" ht="63.9" customHeight="1"/>
    <row r="139" spans="2:8" ht="15" customHeight="1">
      <c r="B139" s="291"/>
      <c r="C139" s="291"/>
      <c r="D139" s="291"/>
      <c r="E139" s="291"/>
      <c r="F139" s="291"/>
      <c r="G139" s="291"/>
      <c r="H139" s="291"/>
    </row>
    <row r="140" spans="2:8" ht="15" customHeight="1">
      <c r="B140" s="291"/>
      <c r="C140" s="291"/>
      <c r="D140" s="291"/>
      <c r="E140" s="291"/>
      <c r="F140" s="291"/>
      <c r="G140" s="291"/>
      <c r="H140" s="291"/>
    </row>
    <row r="141" spans="2:8" ht="15" customHeight="1">
      <c r="B141" s="291"/>
      <c r="C141" s="291"/>
      <c r="D141" s="291"/>
      <c r="E141" s="291"/>
      <c r="F141" s="291"/>
      <c r="G141" s="291"/>
      <c r="H141" s="291"/>
    </row>
    <row r="142" spans="2:8" ht="15" customHeight="1">
      <c r="B142" s="291"/>
      <c r="C142" s="291"/>
      <c r="D142" s="291"/>
      <c r="E142" s="291"/>
      <c r="F142" s="291"/>
      <c r="G142" s="291"/>
      <c r="H142" s="291"/>
    </row>
    <row r="143" spans="2:8" ht="15" customHeight="1">
      <c r="B143" s="291"/>
      <c r="C143" s="291"/>
      <c r="D143" s="291"/>
      <c r="E143" s="291"/>
      <c r="F143" s="291"/>
      <c r="G143" s="291"/>
      <c r="H143" s="291"/>
    </row>
    <row r="144" spans="2:8" ht="15" customHeight="1">
      <c r="B144" s="291"/>
      <c r="C144" s="291"/>
      <c r="D144" s="291"/>
      <c r="E144" s="291"/>
      <c r="F144" s="291"/>
      <c r="G144" s="291"/>
      <c r="H144" s="291"/>
    </row>
    <row r="145" spans="2:8" ht="15" customHeight="1">
      <c r="B145" s="291"/>
      <c r="C145" s="291"/>
      <c r="D145" s="291"/>
      <c r="E145" s="291"/>
      <c r="F145" s="291"/>
      <c r="G145" s="291"/>
      <c r="H145" s="291"/>
    </row>
    <row r="146" spans="2:8" ht="15" customHeight="1">
      <c r="B146" s="291"/>
      <c r="C146" s="291"/>
      <c r="D146" s="291"/>
      <c r="E146" s="291"/>
      <c r="F146" s="291"/>
      <c r="G146" s="291"/>
      <c r="H146" s="291"/>
    </row>
    <row r="151" spans="2:8" ht="15" customHeight="1">
      <c r="B151" s="291"/>
      <c r="C151" s="291"/>
      <c r="D151" s="291"/>
      <c r="E151" s="291"/>
      <c r="F151" s="291"/>
      <c r="G151" s="291"/>
      <c r="H151" s="291"/>
    </row>
    <row r="152" spans="2:8" ht="15" customHeight="1">
      <c r="B152" s="291"/>
      <c r="C152" s="291"/>
      <c r="D152" s="291"/>
      <c r="E152" s="291"/>
      <c r="F152" s="291"/>
      <c r="G152" s="291"/>
      <c r="H152" s="291"/>
    </row>
    <row r="153" spans="2:8" ht="15" customHeight="1">
      <c r="B153" s="291"/>
      <c r="C153" s="291"/>
      <c r="D153" s="291"/>
      <c r="E153" s="291"/>
      <c r="F153" s="291"/>
      <c r="G153" s="291"/>
      <c r="H153" s="291"/>
    </row>
    <row r="154" spans="2:8" ht="15" customHeight="1">
      <c r="B154" s="291"/>
      <c r="C154" s="291"/>
      <c r="D154" s="291"/>
      <c r="E154" s="291"/>
      <c r="F154" s="291"/>
      <c r="G154" s="291"/>
      <c r="H154" s="291"/>
    </row>
    <row r="157" spans="2:8" ht="123"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9" hidden="1" customHeight="1"/>
    <row r="209" ht="15" hidden="1" customHeight="1"/>
    <row r="210" ht="15" hidden="1" customHeight="1"/>
    <row r="211" ht="15" hidden="1" customHeight="1"/>
    <row r="227" spans="2:8" ht="15" customHeight="1">
      <c r="B227" s="318"/>
      <c r="C227" s="318"/>
      <c r="D227" s="318"/>
      <c r="E227" s="318"/>
      <c r="F227" s="318"/>
      <c r="G227" s="318"/>
      <c r="H227" s="318"/>
    </row>
    <row r="232" spans="2:8" ht="15" customHeight="1">
      <c r="B232" s="16"/>
      <c r="C232" s="16"/>
      <c r="D232" s="16"/>
      <c r="E232" s="16"/>
      <c r="F232" s="16"/>
      <c r="G232" s="16"/>
    </row>
    <row r="233" spans="2:8" ht="15" customHeight="1">
      <c r="B233" s="16"/>
      <c r="C233" s="16"/>
      <c r="D233" s="16"/>
      <c r="E233" s="16"/>
      <c r="F233" s="16"/>
      <c r="G233" s="16"/>
    </row>
    <row r="234" spans="2:8" ht="15" customHeight="1">
      <c r="B234" s="16"/>
      <c r="C234" s="16"/>
      <c r="D234" s="16"/>
      <c r="E234" s="16"/>
      <c r="F234" s="16"/>
      <c r="G234" s="16"/>
    </row>
    <row r="235" spans="2:8" ht="15" customHeight="1">
      <c r="B235" s="16"/>
      <c r="C235" s="16"/>
      <c r="D235" s="16"/>
      <c r="E235" s="16"/>
      <c r="F235" s="16"/>
      <c r="G235" s="16"/>
    </row>
    <row r="239" spans="2:8" ht="15.65" customHeight="1">
      <c r="B239" s="16"/>
      <c r="C239" s="16"/>
      <c r="D239" s="16"/>
      <c r="E239" s="16"/>
      <c r="F239" s="16"/>
      <c r="G239" s="16"/>
      <c r="H239" s="16"/>
    </row>
    <row r="240" spans="2:8" ht="15" customHeight="1">
      <c r="B240" s="16"/>
      <c r="C240" s="16"/>
      <c r="D240" s="16"/>
      <c r="E240" s="16"/>
      <c r="F240" s="16"/>
      <c r="G240" s="16"/>
      <c r="H240" s="16"/>
    </row>
    <row r="241" spans="2:8" ht="15" customHeight="1">
      <c r="B241" s="16"/>
      <c r="C241" s="16"/>
      <c r="D241" s="16"/>
      <c r="E241" s="16"/>
      <c r="F241" s="16"/>
      <c r="G241" s="16"/>
      <c r="H241" s="16"/>
    </row>
    <row r="242" spans="2:8" ht="15" customHeight="1">
      <c r="B242" s="16"/>
      <c r="C242" s="16"/>
      <c r="D242" s="16"/>
      <c r="E242" s="16"/>
      <c r="F242" s="16"/>
      <c r="G242" s="16"/>
      <c r="H242" s="16"/>
    </row>
    <row r="243" spans="2:8" ht="15" customHeight="1">
      <c r="B243" s="16"/>
      <c r="C243" s="16"/>
      <c r="D243" s="16"/>
      <c r="E243" s="16"/>
      <c r="F243" s="16"/>
      <c r="G243" s="16"/>
      <c r="H243" s="16"/>
    </row>
    <row r="251" spans="2:8" ht="11.4" customHeight="1"/>
    <row r="252" spans="2:8" ht="4.25" hidden="1" customHeight="1"/>
    <row r="253" spans="2:8" ht="15" hidden="1" customHeight="1"/>
    <row r="254" spans="2:8" ht="15" hidden="1" customHeight="1"/>
    <row r="255" spans="2:8" ht="15" hidden="1" customHeight="1"/>
    <row r="256" spans="2:8" ht="15" hidden="1" customHeight="1"/>
    <row r="257" spans="2:8" ht="15" hidden="1" customHeight="1"/>
    <row r="258" spans="2:8" ht="15" hidden="1" customHeight="1"/>
    <row r="259" spans="2:8" ht="15" hidden="1" customHeight="1"/>
    <row r="260" spans="2:8" ht="15" hidden="1" customHeight="1"/>
    <row r="261" spans="2:8" ht="15" hidden="1" customHeight="1"/>
    <row r="262" spans="2:8" ht="15" hidden="1" customHeight="1"/>
    <row r="265" spans="2:8" ht="15" customHeight="1">
      <c r="D265" s="291"/>
      <c r="E265" s="291"/>
      <c r="F265" s="291"/>
      <c r="G265" s="291"/>
      <c r="H265" s="291"/>
    </row>
    <row r="266" spans="2:8" ht="15" customHeight="1">
      <c r="D266" s="291"/>
      <c r="E266" s="291"/>
      <c r="F266" s="291"/>
      <c r="G266" s="291"/>
      <c r="H266" s="291"/>
    </row>
    <row r="267" spans="2:8" ht="15" customHeight="1">
      <c r="D267" s="291"/>
      <c r="E267" s="291"/>
      <c r="F267" s="291"/>
      <c r="G267" s="291"/>
      <c r="H267" s="291"/>
    </row>
    <row r="268" spans="2:8" ht="15" customHeight="1">
      <c r="B268" s="308"/>
      <c r="C268" s="308"/>
      <c r="D268" s="291"/>
      <c r="E268" s="291"/>
      <c r="F268" s="291"/>
      <c r="G268" s="291"/>
      <c r="H268" s="291"/>
    </row>
    <row r="269" spans="2:8" ht="15" customHeight="1">
      <c r="B269" s="308"/>
      <c r="C269" s="308"/>
      <c r="D269" s="291"/>
      <c r="E269" s="291"/>
      <c r="F269" s="291"/>
      <c r="G269" s="291"/>
      <c r="H269" s="291"/>
    </row>
    <row r="270" spans="2:8" ht="15" customHeight="1">
      <c r="B270" s="308"/>
      <c r="C270" s="308"/>
      <c r="D270" s="291"/>
      <c r="E270" s="291"/>
      <c r="F270" s="291"/>
      <c r="G270" s="291"/>
      <c r="H270" s="291"/>
    </row>
    <row r="271" spans="2:8" ht="15" customHeight="1">
      <c r="B271" s="308"/>
      <c r="C271" s="308"/>
      <c r="D271" s="291"/>
      <c r="E271" s="291"/>
      <c r="F271" s="291"/>
      <c r="G271" s="291"/>
      <c r="H271" s="291"/>
    </row>
    <row r="272" spans="2:8" ht="15" customHeight="1">
      <c r="B272" s="308"/>
      <c r="C272" s="308"/>
      <c r="D272" s="291"/>
      <c r="E272" s="291"/>
      <c r="F272" s="291"/>
      <c r="G272" s="291"/>
      <c r="H272" s="291"/>
    </row>
    <row r="273" spans="2:8" ht="15" customHeight="1">
      <c r="B273" s="308"/>
      <c r="C273" s="308"/>
      <c r="D273" s="291"/>
      <c r="E273" s="291"/>
      <c r="F273" s="291"/>
      <c r="G273" s="291"/>
      <c r="H273" s="291"/>
    </row>
    <row r="311" ht="7.25" customHeight="1"/>
    <row r="327" ht="8.4" customHeight="1"/>
    <row r="328" ht="17.399999999999999" customHeight="1"/>
    <row r="332" ht="6" customHeight="1"/>
    <row r="334" ht="9" customHeight="1"/>
    <row r="338" ht="19.75" customHeight="1"/>
    <row r="339" ht="18.649999999999999" hidden="1" customHeight="1"/>
    <row r="340" ht="58.75" customHeight="1"/>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4" orientation="portrait" useFirstPageNumber="1" r:id="rId1"/>
      <headerFooter>
        <oddHeader>&amp;L&amp;"Times New Roman,Parasts"&amp;13SIA Lāčuks&amp;12
&amp;11Juridiskā adrese: Rīgas iela 5, Madona, Madonas novads, LV-4840
Vienotais reģistrācijas numurs: 00000000001&amp;R&amp;"Times New Roman,Parasts"&amp;13 2014.gada pārskats</oddHeader>
        <oddFooter>&amp;C&amp;P</oddFooter>
      </headerFooter>
    </customSheetView>
  </customSheetViews>
  <mergeCells count="33">
    <mergeCell ref="A50:H50"/>
    <mergeCell ref="A49:C49"/>
    <mergeCell ref="E55:G55"/>
    <mergeCell ref="E57:G57"/>
    <mergeCell ref="A1:I1"/>
    <mergeCell ref="A32:I32"/>
    <mergeCell ref="A4:I4"/>
    <mergeCell ref="A35:I35"/>
    <mergeCell ref="G22:G23"/>
    <mergeCell ref="H22:H23"/>
    <mergeCell ref="G25:G26"/>
    <mergeCell ref="H25:H26"/>
    <mergeCell ref="A7:I7"/>
    <mergeCell ref="A41:I41"/>
    <mergeCell ref="A8:I8"/>
    <mergeCell ref="A11:I11"/>
    <mergeCell ref="A47:I47"/>
    <mergeCell ref="G16:G17"/>
    <mergeCell ref="H16:H17"/>
    <mergeCell ref="G19:G20"/>
    <mergeCell ref="H19:H20"/>
    <mergeCell ref="G28:G29"/>
    <mergeCell ref="H28:H29"/>
    <mergeCell ref="F28:F29"/>
    <mergeCell ref="F19:F20"/>
    <mergeCell ref="F22:F23"/>
    <mergeCell ref="A38:I38"/>
    <mergeCell ref="A44:I44"/>
    <mergeCell ref="A12:I12"/>
    <mergeCell ref="A10:I10"/>
    <mergeCell ref="F25:F26"/>
    <mergeCell ref="A9:I9"/>
    <mergeCell ref="F16:F17"/>
  </mergeCells>
  <conditionalFormatting sqref="E55">
    <cfRule type="cellIs" dxfId="1" priority="2" stopIfTrue="1" operator="equal">
      <formula>"paraksts"</formula>
    </cfRule>
  </conditionalFormatting>
  <conditionalFormatting sqref="E57">
    <cfRule type="cellIs" dxfId="0" priority="1" stopIfTrue="1" operator="equal">
      <formula>"paraksts"</formula>
    </cfRule>
  </conditionalFormatting>
  <printOptions horizontalCentered="1"/>
  <pageMargins left="0.23622047244094491" right="0.23622047244094491" top="0.97008928571428577" bottom="0.74803149606299213" header="0.31496062992125984" footer="0.31496062992125984"/>
  <pageSetup paperSize="9" scale="80" firstPageNumber="7" orientation="portrait" blackAndWhite="1" r:id="rId2"/>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rowBreaks count="1" manualBreakCount="1">
    <brk id="29" max="8" man="1"/>
  </rowBreaks>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2:P64"/>
  <sheetViews>
    <sheetView view="pageBreakPreview" topLeftCell="A14" zoomScaleNormal="100" zoomScaleSheetLayoutView="100" workbookViewId="0">
      <selection activeCell="G4" sqref="G4:P19"/>
    </sheetView>
  </sheetViews>
  <sheetFormatPr defaultColWidth="9.08984375" defaultRowHeight="15" customHeight="1"/>
  <cols>
    <col min="1" max="1" width="5.6328125" style="4" customWidth="1"/>
    <col min="2" max="2" width="38.08984375" style="4" customWidth="1"/>
    <col min="3" max="3" width="13" style="4" customWidth="1"/>
    <col min="4" max="4" width="11.90625" style="4" customWidth="1"/>
    <col min="5" max="5" width="13.08984375" style="4" customWidth="1"/>
    <col min="6" max="6" width="9.08984375" style="49"/>
    <col min="7" max="16384" width="9.08984375" style="4"/>
  </cols>
  <sheetData>
    <row r="2" spans="1:16" ht="19.5" customHeight="1">
      <c r="A2" s="72">
        <f>P_korekcijas!A41+0.1</f>
        <v>2.3000000000000003</v>
      </c>
      <c r="B2" s="415" t="s">
        <v>433</v>
      </c>
      <c r="C2" s="415"/>
      <c r="D2" s="415"/>
      <c r="E2" s="415"/>
      <c r="F2" s="96"/>
    </row>
    <row r="3" spans="1:16" ht="10.5" customHeight="1" thickBot="1"/>
    <row r="4" spans="1:16" ht="21" customHeight="1">
      <c r="A4" s="584" t="s">
        <v>593</v>
      </c>
      <c r="B4" s="584"/>
      <c r="C4" s="584"/>
      <c r="D4" s="584"/>
      <c r="E4" s="584"/>
      <c r="G4" s="575" t="s">
        <v>432</v>
      </c>
      <c r="H4" s="576"/>
      <c r="I4" s="576"/>
      <c r="J4" s="576"/>
      <c r="K4" s="576"/>
      <c r="L4" s="576"/>
      <c r="M4" s="576"/>
      <c r="N4" s="576"/>
      <c r="O4" s="576"/>
      <c r="P4" s="577"/>
    </row>
    <row r="5" spans="1:16" ht="10.5" customHeight="1">
      <c r="G5" s="578"/>
      <c r="H5" s="579"/>
      <c r="I5" s="579"/>
      <c r="J5" s="579"/>
      <c r="K5" s="579"/>
      <c r="L5" s="579"/>
      <c r="M5" s="579"/>
      <c r="N5" s="579"/>
      <c r="O5" s="579"/>
      <c r="P5" s="580"/>
    </row>
    <row r="6" spans="1:16" ht="15" customHeight="1">
      <c r="A6" s="98" t="s">
        <v>571</v>
      </c>
      <c r="G6" s="578"/>
      <c r="H6" s="579"/>
      <c r="I6" s="579"/>
      <c r="J6" s="579"/>
      <c r="K6" s="579"/>
      <c r="L6" s="579"/>
      <c r="M6" s="579"/>
      <c r="N6" s="579"/>
      <c r="O6" s="579"/>
      <c r="P6" s="580"/>
    </row>
    <row r="7" spans="1:16" ht="17.25" customHeight="1">
      <c r="A7" s="99"/>
      <c r="G7" s="578"/>
      <c r="H7" s="579"/>
      <c r="I7" s="579"/>
      <c r="J7" s="579"/>
      <c r="K7" s="579"/>
      <c r="L7" s="579"/>
      <c r="M7" s="579"/>
      <c r="N7" s="579"/>
      <c r="O7" s="579"/>
      <c r="P7" s="580"/>
    </row>
    <row r="8" spans="1:16" ht="30" customHeight="1">
      <c r="A8" s="482" t="s">
        <v>634</v>
      </c>
      <c r="B8" s="482"/>
      <c r="C8" s="482"/>
      <c r="D8" s="482"/>
      <c r="E8" s="482"/>
      <c r="G8" s="578"/>
      <c r="H8" s="579"/>
      <c r="I8" s="579"/>
      <c r="J8" s="579"/>
      <c r="K8" s="579"/>
      <c r="L8" s="579"/>
      <c r="M8" s="579"/>
      <c r="N8" s="579"/>
      <c r="O8" s="579"/>
      <c r="P8" s="580"/>
    </row>
    <row r="9" spans="1:16" ht="45.75" customHeight="1">
      <c r="B9" s="456" t="s">
        <v>676</v>
      </c>
      <c r="C9" s="456"/>
      <c r="D9" s="456"/>
      <c r="E9" s="456"/>
      <c r="G9" s="578"/>
      <c r="H9" s="579"/>
      <c r="I9" s="579"/>
      <c r="J9" s="579"/>
      <c r="K9" s="579"/>
      <c r="L9" s="579"/>
      <c r="M9" s="579"/>
      <c r="N9" s="579"/>
      <c r="O9" s="579"/>
      <c r="P9" s="580"/>
    </row>
    <row r="10" spans="1:16" ht="45.75" customHeight="1">
      <c r="B10" s="456" t="s">
        <v>666</v>
      </c>
      <c r="C10" s="456"/>
      <c r="D10" s="456"/>
      <c r="E10" s="456"/>
      <c r="G10" s="578"/>
      <c r="H10" s="579"/>
      <c r="I10" s="579"/>
      <c r="J10" s="579"/>
      <c r="K10" s="579"/>
      <c r="L10" s="579"/>
      <c r="M10" s="579"/>
      <c r="N10" s="579"/>
      <c r="O10" s="579"/>
      <c r="P10" s="580"/>
    </row>
    <row r="11" spans="1:16" ht="45.75" customHeight="1">
      <c r="B11" s="456" t="s">
        <v>677</v>
      </c>
      <c r="C11" s="456"/>
      <c r="D11" s="456"/>
      <c r="E11" s="456"/>
      <c r="G11" s="578"/>
      <c r="H11" s="579"/>
      <c r="I11" s="579"/>
      <c r="J11" s="579"/>
      <c r="K11" s="579"/>
      <c r="L11" s="579"/>
      <c r="M11" s="579"/>
      <c r="N11" s="579"/>
      <c r="O11" s="579"/>
      <c r="P11" s="580"/>
    </row>
    <row r="12" spans="1:16" ht="45" customHeight="1">
      <c r="B12" s="456" t="s">
        <v>664</v>
      </c>
      <c r="C12" s="456"/>
      <c r="D12" s="456"/>
      <c r="E12" s="456"/>
      <c r="G12" s="578"/>
      <c r="H12" s="579"/>
      <c r="I12" s="579"/>
      <c r="J12" s="579"/>
      <c r="K12" s="579"/>
      <c r="L12" s="579"/>
      <c r="M12" s="579"/>
      <c r="N12" s="579"/>
      <c r="O12" s="579"/>
      <c r="P12" s="580"/>
    </row>
    <row r="13" spans="1:16" ht="77.25" customHeight="1">
      <c r="B13" s="456" t="s">
        <v>665</v>
      </c>
      <c r="C13" s="456"/>
      <c r="D13" s="456"/>
      <c r="E13" s="456"/>
      <c r="G13" s="578"/>
      <c r="H13" s="579"/>
      <c r="I13" s="579"/>
      <c r="J13" s="579"/>
      <c r="K13" s="579"/>
      <c r="L13" s="579"/>
      <c r="M13" s="579"/>
      <c r="N13" s="579"/>
      <c r="O13" s="579"/>
      <c r="P13" s="580"/>
    </row>
    <row r="14" spans="1:16" ht="45" customHeight="1">
      <c r="B14" s="456" t="s">
        <v>678</v>
      </c>
      <c r="C14" s="456"/>
      <c r="D14" s="456"/>
      <c r="E14" s="456"/>
      <c r="G14" s="578"/>
      <c r="H14" s="579"/>
      <c r="I14" s="579"/>
      <c r="J14" s="579"/>
      <c r="K14" s="579"/>
      <c r="L14" s="579"/>
      <c r="M14" s="579"/>
      <c r="N14" s="579"/>
      <c r="O14" s="579"/>
      <c r="P14" s="580"/>
    </row>
    <row r="15" spans="1:16" ht="56.25" customHeight="1">
      <c r="A15" s="482" t="s">
        <v>500</v>
      </c>
      <c r="B15" s="482"/>
      <c r="C15" s="482"/>
      <c r="D15" s="482"/>
      <c r="E15" s="482"/>
      <c r="G15" s="578"/>
      <c r="H15" s="579"/>
      <c r="I15" s="579"/>
      <c r="J15" s="579"/>
      <c r="K15" s="579"/>
      <c r="L15" s="579"/>
      <c r="M15" s="579"/>
      <c r="N15" s="579"/>
      <c r="O15" s="579"/>
      <c r="P15" s="580"/>
    </row>
    <row r="16" spans="1:16" ht="15.5">
      <c r="A16" s="73"/>
      <c r="B16" s="73"/>
      <c r="C16" s="73"/>
      <c r="D16" s="73"/>
      <c r="E16" s="73"/>
      <c r="G16" s="578"/>
      <c r="H16" s="579"/>
      <c r="I16" s="579"/>
      <c r="J16" s="579"/>
      <c r="K16" s="579"/>
      <c r="L16" s="579"/>
      <c r="M16" s="579"/>
      <c r="N16" s="579"/>
      <c r="O16" s="579"/>
      <c r="P16" s="580"/>
    </row>
    <row r="17" spans="1:16" ht="26">
      <c r="C17" s="83" t="s">
        <v>3</v>
      </c>
      <c r="E17" s="84" t="s">
        <v>472</v>
      </c>
      <c r="G17" s="578"/>
      <c r="H17" s="579"/>
      <c r="I17" s="579"/>
      <c r="J17" s="579"/>
      <c r="K17" s="579"/>
      <c r="L17" s="579"/>
      <c r="M17" s="579"/>
      <c r="N17" s="579"/>
      <c r="O17" s="579"/>
      <c r="P17" s="580"/>
    </row>
    <row r="18" spans="1:16" ht="30" customHeight="1">
      <c r="A18" s="423" t="s">
        <v>405</v>
      </c>
      <c r="B18" s="423"/>
      <c r="C18" s="52" t="s">
        <v>498</v>
      </c>
      <c r="D18" s="52" t="s">
        <v>499</v>
      </c>
      <c r="E18" s="52" t="s">
        <v>572</v>
      </c>
      <c r="G18" s="578"/>
      <c r="H18" s="579"/>
      <c r="I18" s="579"/>
      <c r="J18" s="579"/>
      <c r="K18" s="579"/>
      <c r="L18" s="579"/>
      <c r="M18" s="579"/>
      <c r="N18" s="579"/>
      <c r="O18" s="579"/>
      <c r="P18" s="580"/>
    </row>
    <row r="19" spans="1:16" ht="16" thickBot="1">
      <c r="C19" s="74" t="s">
        <v>205</v>
      </c>
      <c r="D19" s="74" t="s">
        <v>205</v>
      </c>
      <c r="E19" s="74" t="s">
        <v>205</v>
      </c>
      <c r="G19" s="581"/>
      <c r="H19" s="582"/>
      <c r="I19" s="582"/>
      <c r="J19" s="582"/>
      <c r="K19" s="582"/>
      <c r="L19" s="582"/>
      <c r="M19" s="582"/>
      <c r="N19" s="582"/>
      <c r="O19" s="582"/>
      <c r="P19" s="583"/>
    </row>
    <row r="20" spans="1:16" ht="15.5">
      <c r="A20" s="67" t="s">
        <v>420</v>
      </c>
      <c r="B20" s="67"/>
      <c r="G20" s="85"/>
      <c r="H20" s="85"/>
      <c r="I20" s="85"/>
      <c r="J20" s="85"/>
      <c r="K20" s="85"/>
      <c r="L20" s="85"/>
      <c r="M20" s="85"/>
      <c r="N20" s="85"/>
      <c r="O20" s="85"/>
      <c r="P20" s="85"/>
    </row>
    <row r="21" spans="1:16" ht="15.5">
      <c r="A21" s="456" t="s">
        <v>62</v>
      </c>
      <c r="B21" s="456"/>
      <c r="C21" s="82"/>
      <c r="D21" s="108"/>
      <c r="E21" s="108"/>
    </row>
    <row r="22" spans="1:16" ht="15.5">
      <c r="A22" s="570" t="s">
        <v>63</v>
      </c>
      <c r="B22" s="570"/>
      <c r="C22" s="109">
        <f>SUM(D22:E22)</f>
        <v>1261302</v>
      </c>
      <c r="D22" s="110">
        <f>D21</f>
        <v>0</v>
      </c>
      <c r="E22" s="110">
        <v>1261302</v>
      </c>
    </row>
    <row r="23" spans="1:16" ht="15.5">
      <c r="A23" s="570" t="s">
        <v>74</v>
      </c>
      <c r="B23" s="570"/>
      <c r="C23" s="109">
        <f>SUM(D23:E23)</f>
        <v>1678649</v>
      </c>
      <c r="D23" s="110">
        <f>D22</f>
        <v>0</v>
      </c>
      <c r="E23" s="110">
        <v>1678649</v>
      </c>
    </row>
    <row r="24" spans="1:16" ht="15.5">
      <c r="A24" s="572" t="s">
        <v>75</v>
      </c>
      <c r="B24" s="572"/>
      <c r="C24" s="109">
        <f>SUM(D24:E24)</f>
        <v>1708056</v>
      </c>
      <c r="D24" s="110">
        <f>D23</f>
        <v>0</v>
      </c>
      <c r="E24" s="110">
        <v>1708056</v>
      </c>
      <c r="I24" s="409"/>
      <c r="J24" s="409"/>
    </row>
    <row r="25" spans="1:16" ht="15.5">
      <c r="A25" s="49"/>
      <c r="B25" s="49"/>
      <c r="C25" s="111"/>
      <c r="D25" s="111"/>
      <c r="E25" s="111"/>
    </row>
    <row r="26" spans="1:16" ht="15.5">
      <c r="A26" s="112" t="s">
        <v>421</v>
      </c>
      <c r="B26" s="112"/>
      <c r="C26" s="111"/>
      <c r="D26" s="111"/>
      <c r="E26" s="111"/>
    </row>
    <row r="27" spans="1:16" ht="15.5">
      <c r="A27" s="456" t="s">
        <v>111</v>
      </c>
      <c r="B27" s="456"/>
      <c r="C27" s="82">
        <f>SUM(D27:E27)</f>
        <v>255148</v>
      </c>
      <c r="D27" s="108">
        <v>-3099</v>
      </c>
      <c r="E27" s="108">
        <v>258247</v>
      </c>
    </row>
    <row r="28" spans="1:16" ht="15.5">
      <c r="A28" s="570" t="s">
        <v>83</v>
      </c>
      <c r="B28" s="570"/>
      <c r="C28" s="109">
        <f t="shared" ref="C28:C31" si="0">SUM(D28:E28)</f>
        <v>231460</v>
      </c>
      <c r="D28" s="110">
        <f>D27</f>
        <v>-3099</v>
      </c>
      <c r="E28" s="110">
        <v>234559</v>
      </c>
    </row>
    <row r="29" spans="1:16" ht="15.5">
      <c r="A29" s="456" t="s">
        <v>92</v>
      </c>
      <c r="B29" s="456"/>
      <c r="C29" s="82">
        <f t="shared" si="0"/>
        <v>1155867</v>
      </c>
      <c r="D29" s="108">
        <v>-7200</v>
      </c>
      <c r="E29" s="108">
        <v>1163067</v>
      </c>
      <c r="G29" s="26"/>
    </row>
    <row r="30" spans="1:16" ht="15.5">
      <c r="A30" s="570" t="s">
        <v>189</v>
      </c>
      <c r="B30" s="570"/>
      <c r="C30" s="109">
        <f t="shared" si="0"/>
        <v>1155867</v>
      </c>
      <c r="D30" s="110">
        <f>D29</f>
        <v>-7200</v>
      </c>
      <c r="E30" s="110">
        <v>1163067</v>
      </c>
    </row>
    <row r="31" spans="1:16" ht="15.5">
      <c r="A31" s="572" t="s">
        <v>77</v>
      </c>
      <c r="B31" s="572"/>
      <c r="C31" s="109">
        <f t="shared" si="0"/>
        <v>1697757</v>
      </c>
      <c r="D31" s="110">
        <f>D28+D30</f>
        <v>-10299</v>
      </c>
      <c r="E31" s="110">
        <v>1708056</v>
      </c>
      <c r="I31" s="409"/>
      <c r="J31" s="409"/>
    </row>
    <row r="32" spans="1:16" ht="15.5">
      <c r="A32" s="92"/>
      <c r="B32" s="92"/>
      <c r="C32" s="109"/>
      <c r="D32" s="109"/>
      <c r="E32" s="109"/>
      <c r="I32" s="70"/>
      <c r="J32" s="70"/>
    </row>
    <row r="33" spans="1:10" ht="15.5">
      <c r="A33" s="112" t="s">
        <v>104</v>
      </c>
      <c r="B33" s="49"/>
      <c r="C33" s="113"/>
      <c r="D33" s="113"/>
      <c r="E33" s="113"/>
    </row>
    <row r="34" spans="1:10" ht="22.25" customHeight="1">
      <c r="A34" s="456" t="s">
        <v>633</v>
      </c>
      <c r="B34" s="456"/>
      <c r="C34" s="82">
        <f t="shared" ref="C34" si="1">SUM(D34:E34)</f>
        <v>0</v>
      </c>
      <c r="D34" s="108"/>
      <c r="E34" s="108"/>
      <c r="I34" s="409"/>
      <c r="J34" s="409"/>
    </row>
    <row r="35" spans="1:10" ht="54.75" customHeight="1">
      <c r="A35" s="456" t="s">
        <v>667</v>
      </c>
      <c r="B35" s="456"/>
      <c r="C35" s="82"/>
      <c r="D35" s="108"/>
      <c r="E35" s="108"/>
      <c r="I35" s="409"/>
      <c r="J35" s="409"/>
    </row>
    <row r="36" spans="1:10" ht="15.5">
      <c r="A36" s="572" t="s">
        <v>105</v>
      </c>
      <c r="B36" s="572"/>
      <c r="C36" s="109"/>
      <c r="D36" s="110"/>
      <c r="E36" s="110"/>
      <c r="I36" s="409"/>
      <c r="J36" s="409"/>
    </row>
    <row r="37" spans="1:10" ht="15.5">
      <c r="A37" s="456" t="s">
        <v>106</v>
      </c>
      <c r="B37" s="456"/>
      <c r="C37" s="125"/>
      <c r="D37" s="126"/>
      <c r="E37" s="126"/>
      <c r="I37" s="70"/>
      <c r="J37" s="70"/>
    </row>
    <row r="38" spans="1:10" ht="15.5">
      <c r="A38" s="456" t="s">
        <v>661</v>
      </c>
      <c r="B38" s="456"/>
      <c r="C38" s="125"/>
      <c r="D38" s="126"/>
      <c r="E38" s="126"/>
      <c r="I38" s="70"/>
      <c r="J38" s="70"/>
    </row>
    <row r="39" spans="1:10" ht="15" customHeight="1">
      <c r="A39" s="456" t="s">
        <v>109</v>
      </c>
      <c r="B39" s="456"/>
      <c r="C39" s="125"/>
      <c r="D39" s="126"/>
      <c r="E39" s="126"/>
      <c r="I39" s="70"/>
      <c r="J39" s="70"/>
    </row>
    <row r="40" spans="1:10" ht="15" customHeight="1">
      <c r="A40" s="456" t="s">
        <v>173</v>
      </c>
      <c r="B40" s="456"/>
      <c r="C40" s="125"/>
      <c r="D40" s="126"/>
      <c r="E40" s="127">
        <v>0</v>
      </c>
      <c r="I40" s="409"/>
      <c r="J40" s="409"/>
    </row>
    <row r="41" spans="1:10" ht="15" customHeight="1">
      <c r="A41" s="89"/>
      <c r="B41" s="124" t="s">
        <v>175</v>
      </c>
      <c r="C41" s="125"/>
      <c r="D41" s="126"/>
      <c r="E41" s="126">
        <v>0</v>
      </c>
      <c r="I41" s="70"/>
      <c r="J41" s="70"/>
    </row>
    <row r="42" spans="1:10" ht="30" customHeight="1">
      <c r="A42" s="572" t="s">
        <v>176</v>
      </c>
      <c r="B42" s="572"/>
      <c r="C42" s="109"/>
      <c r="D42" s="110"/>
      <c r="E42" s="110"/>
      <c r="I42" s="409"/>
      <c r="J42" s="409"/>
    </row>
    <row r="43" spans="1:10" ht="30" customHeight="1">
      <c r="A43" s="572" t="s">
        <v>177</v>
      </c>
      <c r="B43" s="572"/>
      <c r="C43" s="109"/>
      <c r="D43" s="110"/>
      <c r="E43" s="110"/>
      <c r="I43" s="409"/>
      <c r="J43" s="409"/>
    </row>
    <row r="44" spans="1:10" ht="18" customHeight="1">
      <c r="A44" s="572" t="s">
        <v>111</v>
      </c>
      <c r="B44" s="572"/>
      <c r="C44" s="109"/>
      <c r="D44" s="110"/>
      <c r="E44" s="110"/>
      <c r="I44" s="409"/>
      <c r="J44" s="409"/>
    </row>
    <row r="46" spans="1:10" ht="15" hidden="1" customHeight="1">
      <c r="F46" s="100"/>
    </row>
    <row r="47" spans="1:10" ht="15" hidden="1" customHeight="1">
      <c r="A47" s="98" t="s">
        <v>573</v>
      </c>
      <c r="F47" s="100"/>
    </row>
    <row r="48" spans="1:10" ht="6" hidden="1" customHeight="1">
      <c r="F48" s="100"/>
    </row>
    <row r="49" spans="1:6" ht="45" hidden="1" customHeight="1">
      <c r="A49" s="52" t="s">
        <v>335</v>
      </c>
      <c r="B49" s="52" t="s">
        <v>513</v>
      </c>
      <c r="C49" s="52" t="s">
        <v>453</v>
      </c>
      <c r="D49" s="52" t="s">
        <v>454</v>
      </c>
      <c r="E49" s="52" t="s">
        <v>505</v>
      </c>
      <c r="F49" s="8"/>
    </row>
    <row r="50" spans="1:6" ht="15" hidden="1" customHeight="1">
      <c r="A50" s="52"/>
      <c r="B50" s="52"/>
      <c r="C50" s="74" t="s">
        <v>205</v>
      </c>
      <c r="D50" s="74" t="s">
        <v>205</v>
      </c>
      <c r="E50" s="74" t="s">
        <v>205</v>
      </c>
      <c r="F50" s="8"/>
    </row>
    <row r="51" spans="1:6" ht="15" hidden="1" customHeight="1">
      <c r="A51" s="573" t="s">
        <v>16</v>
      </c>
      <c r="B51" s="517"/>
      <c r="C51" s="517"/>
      <c r="D51" s="517"/>
      <c r="E51" s="517"/>
      <c r="F51" s="8"/>
    </row>
    <row r="52" spans="1:6" ht="45" hidden="1" customHeight="1">
      <c r="A52" s="60">
        <v>1</v>
      </c>
      <c r="B52" s="97" t="s">
        <v>515</v>
      </c>
      <c r="C52" s="97" t="s">
        <v>64</v>
      </c>
      <c r="D52" s="97" t="s">
        <v>65</v>
      </c>
      <c r="E52" s="86">
        <v>5555</v>
      </c>
      <c r="F52" s="8"/>
    </row>
    <row r="53" spans="1:6" ht="15" hidden="1" customHeight="1">
      <c r="F53" s="8"/>
    </row>
    <row r="54" spans="1:6" ht="15" hidden="1" customHeight="1">
      <c r="A54" s="574" t="s">
        <v>104</v>
      </c>
      <c r="B54" s="517"/>
      <c r="C54" s="517"/>
      <c r="D54" s="517"/>
      <c r="E54" s="517"/>
      <c r="F54" s="8"/>
    </row>
    <row r="55" spans="1:6" ht="135.75" hidden="1" customHeight="1">
      <c r="A55" s="60">
        <f>A52+1</f>
        <v>2</v>
      </c>
      <c r="B55" s="97" t="s">
        <v>516</v>
      </c>
      <c r="C55" s="97" t="s">
        <v>109</v>
      </c>
      <c r="D55" s="97" t="s">
        <v>155</v>
      </c>
      <c r="E55" s="86">
        <v>20000</v>
      </c>
      <c r="F55" s="8"/>
    </row>
    <row r="56" spans="1:6" ht="60" hidden="1" customHeight="1">
      <c r="A56" s="60">
        <f>A55+1</f>
        <v>3</v>
      </c>
      <c r="B56" s="97" t="s">
        <v>517</v>
      </c>
      <c r="C56" s="97" t="s">
        <v>109</v>
      </c>
      <c r="D56" s="97" t="s">
        <v>107</v>
      </c>
      <c r="E56" s="86">
        <v>18960</v>
      </c>
      <c r="F56" s="8"/>
    </row>
    <row r="57" spans="1:6" ht="75" hidden="1" customHeight="1">
      <c r="A57" s="60">
        <f>A56+1</f>
        <v>4</v>
      </c>
      <c r="B57" s="97" t="s">
        <v>518</v>
      </c>
      <c r="C57" s="97" t="s">
        <v>109</v>
      </c>
      <c r="D57" s="97" t="s">
        <v>514</v>
      </c>
      <c r="E57" s="86">
        <v>574</v>
      </c>
      <c r="F57" s="8"/>
    </row>
    <row r="58" spans="1:6" ht="15" hidden="1" customHeight="1">
      <c r="F58" s="8"/>
    </row>
    <row r="59" spans="1:6" ht="15" hidden="1" customHeight="1">
      <c r="A59" s="573" t="s">
        <v>17</v>
      </c>
      <c r="B59" s="517"/>
      <c r="C59" s="517"/>
      <c r="D59" s="517"/>
      <c r="E59" s="517"/>
      <c r="F59" s="8"/>
    </row>
    <row r="60" spans="1:6" ht="135" hidden="1" customHeight="1">
      <c r="A60" s="60">
        <f>A57+1</f>
        <v>5</v>
      </c>
      <c r="B60" s="97" t="s">
        <v>519</v>
      </c>
      <c r="C60" s="97" t="s">
        <v>506</v>
      </c>
      <c r="D60" s="97" t="s">
        <v>507</v>
      </c>
      <c r="E60" s="86">
        <v>2196066</v>
      </c>
      <c r="F60" s="8"/>
    </row>
    <row r="61" spans="1:6" ht="15" hidden="1" customHeight="1">
      <c r="F61" s="100"/>
    </row>
    <row r="62" spans="1:6" ht="15" customHeight="1">
      <c r="F62" s="100"/>
    </row>
    <row r="63" spans="1:6" ht="30" customHeight="1">
      <c r="A63" s="456" t="s">
        <v>419</v>
      </c>
      <c r="B63" s="571"/>
      <c r="C63" s="571"/>
      <c r="D63" s="571"/>
      <c r="E63" s="571"/>
      <c r="F63" s="100"/>
    </row>
    <row r="64" spans="1:6" ht="29.25" customHeight="1">
      <c r="A64" s="456" t="s">
        <v>672</v>
      </c>
      <c r="B64" s="456"/>
      <c r="C64" s="456"/>
      <c r="D64" s="456"/>
      <c r="E64" s="456"/>
      <c r="F64" s="100"/>
    </row>
  </sheetData>
  <mergeCells count="45">
    <mergeCell ref="B2:E2"/>
    <mergeCell ref="A4:E4"/>
    <mergeCell ref="B12:E12"/>
    <mergeCell ref="B14:E14"/>
    <mergeCell ref="A21:B21"/>
    <mergeCell ref="A15:E15"/>
    <mergeCell ref="A18:B18"/>
    <mergeCell ref="A8:E8"/>
    <mergeCell ref="B9:E9"/>
    <mergeCell ref="B13:E13"/>
    <mergeCell ref="B10:E10"/>
    <mergeCell ref="B11:E11"/>
    <mergeCell ref="G4:P19"/>
    <mergeCell ref="A36:B36"/>
    <mergeCell ref="I36:J36"/>
    <mergeCell ref="A40:B40"/>
    <mergeCell ref="I40:J40"/>
    <mergeCell ref="I31:J31"/>
    <mergeCell ref="A34:B34"/>
    <mergeCell ref="I34:J34"/>
    <mergeCell ref="A35:B35"/>
    <mergeCell ref="I35:J35"/>
    <mergeCell ref="A31:B31"/>
    <mergeCell ref="I24:J24"/>
    <mergeCell ref="A27:B27"/>
    <mergeCell ref="A28:B28"/>
    <mergeCell ref="A24:B24"/>
    <mergeCell ref="A30:B30"/>
    <mergeCell ref="A63:E63"/>
    <mergeCell ref="A64:E64"/>
    <mergeCell ref="A42:B42"/>
    <mergeCell ref="I42:J42"/>
    <mergeCell ref="A43:B43"/>
    <mergeCell ref="I43:J43"/>
    <mergeCell ref="A44:B44"/>
    <mergeCell ref="I44:J44"/>
    <mergeCell ref="A51:E51"/>
    <mergeCell ref="A54:E54"/>
    <mergeCell ref="A59:E59"/>
    <mergeCell ref="A39:B39"/>
    <mergeCell ref="A22:B22"/>
    <mergeCell ref="A29:B29"/>
    <mergeCell ref="A23:B23"/>
    <mergeCell ref="A37:B37"/>
    <mergeCell ref="A38:B38"/>
  </mergeCells>
  <pageMargins left="0.98425196850393704" right="0.59055118110236227" top="1.1811023622047245" bottom="0.78740157480314965" header="0.31496062992125984" footer="0.31496062992125984"/>
  <pageSetup paperSize="9" firstPageNumber="15" orientation="portrait" blackAndWhite="1" useFirstPageNumber="1" r:id="rId1"/>
  <headerFooter>
    <oddHeader>&amp;L&amp;"Times New Roman,обычный"&amp;13SIA "Haute Fragrance Company"&amp;12
&amp;11Juridiskā adrese: Ģertrūdes iela 39-1, Rīga,  LV-1011
Vienotais reģistrācijas numurs: 40203147492&amp;R&amp;"Times New Roman,обычный"&amp;12 &amp;14 &amp;13 2020.gada pārskats</oddHeader>
    <oddFooter>&amp;C&amp;P</oddFooter>
  </headerFooter>
  <rowBreaks count="1" manualBreakCount="1">
    <brk id="25" max="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J340"/>
  <sheetViews>
    <sheetView view="pageBreakPreview" topLeftCell="A133" zoomScaleNormal="100" zoomScaleSheetLayoutView="100" zoomScalePageLayoutView="70" workbookViewId="0">
      <selection activeCell="B113" sqref="B113:H113"/>
    </sheetView>
  </sheetViews>
  <sheetFormatPr defaultColWidth="9.08984375" defaultRowHeight="15" customHeight="1"/>
  <cols>
    <col min="1" max="16384" width="9.08984375" style="4"/>
  </cols>
  <sheetData>
    <row r="1" spans="1:10" ht="29.4" customHeight="1">
      <c r="A1" s="401" t="s">
        <v>5</v>
      </c>
      <c r="B1" s="401"/>
      <c r="C1" s="401"/>
      <c r="D1" s="401"/>
      <c r="E1" s="401"/>
      <c r="F1" s="401"/>
      <c r="G1" s="401"/>
      <c r="H1" s="401"/>
      <c r="I1" s="401"/>
    </row>
    <row r="2" spans="1:10" ht="8.4" customHeight="1"/>
    <row r="4" spans="1:10" ht="15" customHeight="1">
      <c r="I4" s="7" t="s">
        <v>13</v>
      </c>
    </row>
    <row r="6" spans="1:10" ht="15" customHeight="1">
      <c r="A6" s="4" t="s">
        <v>148</v>
      </c>
      <c r="I6" s="9">
        <v>3</v>
      </c>
      <c r="J6" s="4" t="s">
        <v>906</v>
      </c>
    </row>
    <row r="8" spans="1:10" ht="15" customHeight="1">
      <c r="A8" s="4" t="s">
        <v>15</v>
      </c>
    </row>
    <row r="10" spans="1:10" ht="15" customHeight="1">
      <c r="B10" s="4" t="s">
        <v>16</v>
      </c>
      <c r="I10" s="9">
        <v>4</v>
      </c>
    </row>
    <row r="12" spans="1:10" ht="15" customHeight="1">
      <c r="B12" s="4" t="s">
        <v>104</v>
      </c>
      <c r="I12" s="9">
        <v>6</v>
      </c>
    </row>
    <row r="14" spans="1:10" ht="15" customHeight="1">
      <c r="B14" s="4" t="s">
        <v>133</v>
      </c>
      <c r="I14" s="9">
        <v>7</v>
      </c>
    </row>
    <row r="16" spans="1:10" ht="15" customHeight="1">
      <c r="A16" s="4" t="s">
        <v>14</v>
      </c>
      <c r="I16" s="9">
        <v>22</v>
      </c>
    </row>
    <row r="18" spans="1:9" ht="15" customHeight="1">
      <c r="A18" s="4" t="s">
        <v>18</v>
      </c>
      <c r="I18" s="9">
        <v>24</v>
      </c>
    </row>
    <row r="49" spans="4:5" ht="15" customHeight="1">
      <c r="D49" s="4">
        <v>111793</v>
      </c>
    </row>
    <row r="54" spans="4:5" ht="14.75" customHeight="1"/>
    <row r="55" spans="4:5" ht="24" customHeight="1"/>
    <row r="61" spans="4:5" ht="15" customHeight="1">
      <c r="D61" s="4">
        <v>1327995</v>
      </c>
    </row>
    <row r="63" spans="4:5" ht="15" customHeight="1">
      <c r="D63" s="4">
        <f>D20+D26+D43+D61</f>
        <v>1327995</v>
      </c>
    </row>
    <row r="64" spans="4:5" ht="15" customHeight="1">
      <c r="E64" s="4" t="str">
        <f>IF($E$63&lt;&gt;Aktīvs!$E$81,CONCATENATE("Aktīvs nesakrīt ar Pasīvu par ",$E$63-Aktīvs!$E$81," EUR"),"")</f>
        <v>Aktīvs nesakrīt ar Pasīvu par -6191153 EUR</v>
      </c>
    </row>
    <row r="68" spans="4:4" ht="15" customHeight="1">
      <c r="D68" s="4">
        <v>824592</v>
      </c>
    </row>
    <row r="77" spans="4:4" ht="63.9" customHeight="1"/>
    <row r="79" spans="4:4" ht="15" customHeight="1">
      <c r="D79" s="4">
        <f>D57+D68+D75+D77</f>
        <v>824592</v>
      </c>
    </row>
    <row r="81" spans="4:4" ht="15" customHeight="1">
      <c r="D81" s="4">
        <f>D79+D45</f>
        <v>824592</v>
      </c>
    </row>
    <row r="139" spans="2:8" ht="15" customHeight="1">
      <c r="B139" s="291"/>
      <c r="C139" s="291"/>
      <c r="D139" s="291"/>
      <c r="E139" s="291"/>
      <c r="F139" s="291"/>
      <c r="G139" s="291"/>
      <c r="H139" s="291"/>
    </row>
    <row r="140" spans="2:8" ht="15" customHeight="1">
      <c r="B140" s="291"/>
      <c r="C140" s="291"/>
      <c r="D140" s="291"/>
      <c r="E140" s="291"/>
      <c r="F140" s="291"/>
      <c r="G140" s="291"/>
      <c r="H140" s="291"/>
    </row>
    <row r="141" spans="2:8" ht="15" customHeight="1">
      <c r="B141" s="291"/>
      <c r="C141" s="291"/>
      <c r="D141" s="291"/>
      <c r="E141" s="291"/>
      <c r="F141" s="291"/>
      <c r="G141" s="291"/>
      <c r="H141" s="291"/>
    </row>
    <row r="142" spans="2:8" ht="15" customHeight="1">
      <c r="B142" s="291"/>
      <c r="C142" s="291"/>
      <c r="D142" s="291"/>
      <c r="E142" s="291"/>
      <c r="F142" s="291"/>
      <c r="G142" s="291"/>
      <c r="H142" s="291"/>
    </row>
    <row r="143" spans="2:8" ht="15" customHeight="1">
      <c r="B143" s="291"/>
      <c r="C143" s="291"/>
      <c r="D143" s="291"/>
      <c r="E143" s="291"/>
      <c r="F143" s="291"/>
      <c r="G143" s="291"/>
      <c r="H143" s="291"/>
    </row>
    <row r="144" spans="2:8" ht="15" customHeight="1">
      <c r="B144" s="291"/>
      <c r="C144" s="291"/>
      <c r="D144" s="291"/>
      <c r="E144" s="291"/>
      <c r="F144" s="291"/>
      <c r="G144" s="291"/>
      <c r="H144" s="291"/>
    </row>
    <row r="145" spans="2:8" ht="15" customHeight="1">
      <c r="B145" s="291"/>
      <c r="C145" s="291"/>
      <c r="D145" s="291"/>
      <c r="E145" s="291"/>
      <c r="F145" s="291"/>
      <c r="G145" s="291"/>
      <c r="H145" s="291"/>
    </row>
    <row r="146" spans="2:8" ht="15" customHeight="1">
      <c r="B146" s="291"/>
      <c r="C146" s="291"/>
      <c r="D146" s="291"/>
      <c r="E146" s="291"/>
      <c r="F146" s="291"/>
      <c r="G146" s="291"/>
      <c r="H146" s="291"/>
    </row>
    <row r="151" spans="2:8" ht="15" customHeight="1">
      <c r="B151" s="291"/>
      <c r="C151" s="291"/>
      <c r="D151" s="291"/>
      <c r="E151" s="291"/>
      <c r="F151" s="291"/>
      <c r="G151" s="291"/>
      <c r="H151" s="291"/>
    </row>
    <row r="152" spans="2:8" ht="15" customHeight="1">
      <c r="B152" s="291"/>
      <c r="C152" s="291"/>
      <c r="D152" s="291"/>
      <c r="E152" s="291"/>
      <c r="F152" s="291"/>
      <c r="G152" s="291"/>
      <c r="H152" s="291"/>
    </row>
    <row r="153" spans="2:8" ht="15" customHeight="1">
      <c r="B153" s="291"/>
      <c r="C153" s="291"/>
      <c r="D153" s="291"/>
      <c r="E153" s="291"/>
      <c r="F153" s="291"/>
      <c r="G153" s="291"/>
      <c r="H153" s="291"/>
    </row>
    <row r="154" spans="2:8" ht="15" customHeight="1">
      <c r="B154" s="291"/>
      <c r="C154" s="291"/>
      <c r="D154" s="291"/>
      <c r="E154" s="291"/>
      <c r="F154" s="291"/>
      <c r="G154" s="291"/>
      <c r="H154" s="291"/>
    </row>
    <row r="157" spans="2:8" ht="123"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9" hidden="1" customHeight="1"/>
    <row r="209" ht="15" hidden="1" customHeight="1"/>
    <row r="210" ht="15" hidden="1" customHeight="1"/>
    <row r="211" ht="15" hidden="1" customHeight="1"/>
    <row r="227" spans="2:8" ht="15" customHeight="1">
      <c r="B227" s="318"/>
      <c r="C227" s="318"/>
      <c r="D227" s="318"/>
      <c r="E227" s="318"/>
      <c r="F227" s="318"/>
      <c r="G227" s="318"/>
      <c r="H227" s="318"/>
    </row>
    <row r="232" spans="2:8" ht="15" customHeight="1">
      <c r="B232" s="16"/>
      <c r="C232" s="16"/>
      <c r="D232" s="16"/>
      <c r="E232" s="16"/>
      <c r="F232" s="16"/>
      <c r="G232" s="16"/>
    </row>
    <row r="233" spans="2:8" ht="15" customHeight="1">
      <c r="B233" s="16"/>
      <c r="C233" s="16"/>
      <c r="D233" s="16"/>
      <c r="E233" s="16"/>
      <c r="F233" s="16"/>
      <c r="G233" s="16"/>
    </row>
    <row r="234" spans="2:8" ht="15" customHeight="1">
      <c r="B234" s="16"/>
      <c r="C234" s="16"/>
      <c r="D234" s="16"/>
      <c r="E234" s="16"/>
      <c r="F234" s="16"/>
      <c r="G234" s="16"/>
    </row>
    <row r="235" spans="2:8" ht="15" customHeight="1">
      <c r="B235" s="16"/>
      <c r="C235" s="16"/>
      <c r="D235" s="16"/>
      <c r="E235" s="16"/>
      <c r="F235" s="16"/>
      <c r="G235" s="16"/>
    </row>
    <row r="239" spans="2:8" ht="15.65" customHeight="1">
      <c r="B239" s="16"/>
      <c r="C239" s="16"/>
      <c r="D239" s="16"/>
      <c r="E239" s="16"/>
      <c r="F239" s="16"/>
      <c r="G239" s="16"/>
      <c r="H239" s="16"/>
    </row>
    <row r="240" spans="2:8" ht="15" customHeight="1">
      <c r="B240" s="16"/>
      <c r="C240" s="16"/>
      <c r="D240" s="16"/>
      <c r="E240" s="16"/>
      <c r="F240" s="16"/>
      <c r="G240" s="16"/>
      <c r="H240" s="16"/>
    </row>
    <row r="241" spans="2:8" ht="15" customHeight="1">
      <c r="B241" s="16"/>
      <c r="C241" s="16"/>
      <c r="D241" s="16"/>
      <c r="E241" s="16"/>
      <c r="F241" s="16"/>
      <c r="G241" s="16"/>
      <c r="H241" s="16"/>
    </row>
    <row r="242" spans="2:8" ht="15" customHeight="1">
      <c r="B242" s="16"/>
      <c r="C242" s="16"/>
      <c r="D242" s="16"/>
      <c r="E242" s="16"/>
      <c r="F242" s="16"/>
      <c r="G242" s="16"/>
      <c r="H242" s="16"/>
    </row>
    <row r="243" spans="2:8" ht="15" customHeight="1">
      <c r="B243" s="16"/>
      <c r="C243" s="16"/>
      <c r="D243" s="16"/>
      <c r="E243" s="16"/>
      <c r="F243" s="16"/>
      <c r="G243" s="16"/>
      <c r="H243" s="16"/>
    </row>
    <row r="251" spans="2:8" ht="11.4" customHeight="1"/>
    <row r="252" spans="2:8" ht="4.25" hidden="1" customHeight="1"/>
    <row r="253" spans="2:8" ht="15" hidden="1" customHeight="1"/>
    <row r="254" spans="2:8" ht="15" hidden="1" customHeight="1"/>
    <row r="255" spans="2:8" ht="15" hidden="1" customHeight="1"/>
    <row r="256" spans="2:8" ht="15" hidden="1" customHeight="1"/>
    <row r="257" spans="2:8" ht="15" hidden="1" customHeight="1"/>
    <row r="258" spans="2:8" ht="15" hidden="1" customHeight="1"/>
    <row r="259" spans="2:8" ht="15" hidden="1" customHeight="1"/>
    <row r="260" spans="2:8" ht="15" hidden="1" customHeight="1"/>
    <row r="261" spans="2:8" ht="15" hidden="1" customHeight="1"/>
    <row r="262" spans="2:8" ht="15" hidden="1" customHeight="1"/>
    <row r="265" spans="2:8" ht="15" customHeight="1">
      <c r="D265" s="291"/>
      <c r="E265" s="291"/>
      <c r="F265" s="291"/>
      <c r="G265" s="291"/>
      <c r="H265" s="291"/>
    </row>
    <row r="266" spans="2:8" ht="15" customHeight="1">
      <c r="D266" s="291"/>
      <c r="E266" s="291"/>
      <c r="F266" s="291"/>
      <c r="G266" s="291"/>
      <c r="H266" s="291"/>
    </row>
    <row r="267" spans="2:8" ht="15" customHeight="1">
      <c r="D267" s="291"/>
      <c r="E267" s="291"/>
      <c r="F267" s="291"/>
      <c r="G267" s="291"/>
      <c r="H267" s="291"/>
    </row>
    <row r="268" spans="2:8" ht="15" customHeight="1">
      <c r="B268" s="308"/>
      <c r="C268" s="308"/>
      <c r="D268" s="291"/>
      <c r="E268" s="291"/>
      <c r="F268" s="291"/>
      <c r="G268" s="291"/>
      <c r="H268" s="291"/>
    </row>
    <row r="269" spans="2:8" ht="15" customHeight="1">
      <c r="B269" s="308"/>
      <c r="C269" s="308"/>
      <c r="D269" s="291"/>
      <c r="E269" s="291"/>
      <c r="F269" s="291"/>
      <c r="G269" s="291"/>
      <c r="H269" s="291"/>
    </row>
    <row r="270" spans="2:8" ht="15" customHeight="1">
      <c r="B270" s="308"/>
      <c r="C270" s="308"/>
      <c r="D270" s="291"/>
      <c r="E270" s="291"/>
      <c r="F270" s="291"/>
      <c r="G270" s="291"/>
      <c r="H270" s="291"/>
    </row>
    <row r="271" spans="2:8" ht="15" customHeight="1">
      <c r="B271" s="308"/>
      <c r="C271" s="308"/>
      <c r="D271" s="291"/>
      <c r="E271" s="291"/>
      <c r="F271" s="291"/>
      <c r="G271" s="291"/>
      <c r="H271" s="291"/>
    </row>
    <row r="272" spans="2:8" ht="15" customHeight="1">
      <c r="B272" s="308"/>
      <c r="C272" s="308"/>
      <c r="D272" s="291"/>
      <c r="E272" s="291"/>
      <c r="F272" s="291"/>
      <c r="G272" s="291"/>
      <c r="H272" s="291"/>
    </row>
    <row r="273" spans="2:8" ht="15" customHeight="1">
      <c r="B273" s="308"/>
      <c r="C273" s="308"/>
      <c r="D273" s="291"/>
      <c r="E273" s="291"/>
      <c r="F273" s="291"/>
      <c r="G273" s="291"/>
      <c r="H273" s="291"/>
    </row>
    <row r="311" ht="7.25" customHeight="1"/>
    <row r="327" ht="8.4" customHeight="1"/>
    <row r="328" ht="17.399999999999999" customHeight="1"/>
    <row r="332" ht="6" customHeight="1"/>
    <row r="334" ht="9" customHeight="1"/>
    <row r="338" ht="19.75" customHeight="1"/>
    <row r="339" ht="18.649999999999999" hidden="1" customHeight="1"/>
    <row r="340" ht="58.75" customHeight="1"/>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rintOptions horizontalCentered="1"/>
  <pageMargins left="0.23622047244094491" right="0.23622047244094491" top="0.97008928571428577" bottom="0.74803149606299213" header="0.31496062992125984" footer="0.31496062992125984"/>
  <pageSetup paperSize="9" scale="82" firstPageNumber="7" orientation="portrait" blackAndWhite="1" r:id="rId2"/>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O340"/>
  <sheetViews>
    <sheetView tabSelected="1" view="pageBreakPreview" topLeftCell="A4" zoomScaleNormal="100" zoomScaleSheetLayoutView="100" zoomScalePageLayoutView="70" workbookViewId="0">
      <selection activeCell="B113" sqref="B113:H113"/>
    </sheetView>
  </sheetViews>
  <sheetFormatPr defaultColWidth="9.08984375" defaultRowHeight="15" customHeight="1" outlineLevelCol="1"/>
  <cols>
    <col min="1" max="1" width="27.6328125" style="4" customWidth="1"/>
    <col min="2" max="2" width="6.6328125" style="4" customWidth="1"/>
    <col min="3" max="3" width="12.6328125" style="4" customWidth="1"/>
    <col min="4" max="4" width="6.6328125" style="4" customWidth="1"/>
    <col min="5" max="5" width="12.6328125" style="4" customWidth="1"/>
    <col min="6" max="7" width="8.6328125" style="4" customWidth="1"/>
    <col min="8" max="8" width="10.6328125" style="4" customWidth="1"/>
    <col min="9" max="9" width="9.08984375" style="4"/>
    <col min="10" max="10" width="23" style="4" customWidth="1"/>
    <col min="11" max="11" width="22.08984375" style="4" customWidth="1" outlineLevel="1"/>
    <col min="12" max="16384" width="9.08984375" style="4"/>
  </cols>
  <sheetData>
    <row r="1" spans="1:15" ht="29.4" customHeight="1">
      <c r="A1" s="401" t="s">
        <v>147</v>
      </c>
      <c r="B1" s="401"/>
      <c r="C1" s="401"/>
      <c r="D1" s="401"/>
      <c r="E1" s="401"/>
      <c r="F1" s="401"/>
      <c r="G1" s="401"/>
      <c r="H1" s="6"/>
      <c r="K1" s="18" t="s">
        <v>146</v>
      </c>
    </row>
    <row r="2" spans="1:15" ht="8.4" customHeight="1">
      <c r="K2" s="6" t="s">
        <v>150</v>
      </c>
    </row>
    <row r="4" spans="1:15" ht="15" customHeight="1">
      <c r="A4" s="4" t="s">
        <v>0</v>
      </c>
      <c r="B4" s="402" t="s">
        <v>683</v>
      </c>
      <c r="C4" s="402"/>
      <c r="D4" s="402"/>
      <c r="E4" s="402"/>
      <c r="F4" s="402"/>
      <c r="G4" s="402"/>
      <c r="I4" s="6" t="s">
        <v>6</v>
      </c>
      <c r="K4" s="16" t="s">
        <v>151</v>
      </c>
    </row>
    <row r="5" spans="1:15" ht="15" customHeight="1">
      <c r="B5" s="8"/>
      <c r="C5" s="8"/>
      <c r="D5" s="8"/>
      <c r="E5" s="8"/>
      <c r="F5" s="8"/>
      <c r="G5" s="8"/>
      <c r="H5" s="7" t="s">
        <v>427</v>
      </c>
      <c r="I5" s="10" t="s">
        <v>10</v>
      </c>
      <c r="J5" s="11">
        <v>2024</v>
      </c>
      <c r="K5" s="8"/>
    </row>
    <row r="6" spans="1:15" ht="15" customHeight="1">
      <c r="A6" s="4" t="s">
        <v>149</v>
      </c>
      <c r="B6" s="405" t="s">
        <v>428</v>
      </c>
      <c r="C6" s="405"/>
      <c r="D6" s="405"/>
      <c r="E6" s="405"/>
      <c r="F6" s="405"/>
      <c r="G6" s="405"/>
      <c r="H6" s="7" t="s">
        <v>426</v>
      </c>
      <c r="I6" s="10" t="s">
        <v>9</v>
      </c>
      <c r="J6" s="9" t="s">
        <v>906</v>
      </c>
      <c r="K6" s="9"/>
      <c r="L6" s="9"/>
      <c r="M6" s="9"/>
      <c r="N6" s="9"/>
      <c r="O6" s="9"/>
    </row>
    <row r="7" spans="1:15" ht="15" customHeight="1">
      <c r="B7" s="8"/>
      <c r="C7" s="8"/>
      <c r="D7" s="8"/>
      <c r="E7" s="8"/>
      <c r="F7" s="8"/>
      <c r="G7" s="8"/>
      <c r="I7" s="10" t="s">
        <v>8</v>
      </c>
      <c r="J7" s="11" t="s">
        <v>909</v>
      </c>
      <c r="K7" s="8"/>
    </row>
    <row r="8" spans="1:15" ht="15" customHeight="1">
      <c r="A8" s="4" t="s">
        <v>1</v>
      </c>
      <c r="B8" s="32" t="s">
        <v>684</v>
      </c>
      <c r="C8" s="32"/>
      <c r="D8" s="32"/>
      <c r="E8" s="32"/>
      <c r="F8" s="32"/>
      <c r="G8" s="32"/>
      <c r="I8" s="10" t="s">
        <v>7</v>
      </c>
      <c r="J8" s="11" t="s">
        <v>205</v>
      </c>
      <c r="K8" s="16" t="s">
        <v>151</v>
      </c>
    </row>
    <row r="9" spans="1:15" ht="15" customHeight="1">
      <c r="I9" s="71"/>
      <c r="J9" s="71"/>
    </row>
    <row r="10" spans="1:15" ht="15" customHeight="1">
      <c r="A10" s="4" t="s">
        <v>352</v>
      </c>
      <c r="B10" s="107" t="s">
        <v>685</v>
      </c>
      <c r="C10" s="107"/>
      <c r="D10" s="107"/>
      <c r="E10" s="107"/>
      <c r="F10" s="107"/>
      <c r="G10" s="107"/>
      <c r="K10" s="16" t="s">
        <v>151</v>
      </c>
    </row>
    <row r="11" spans="1:15" ht="15" customHeight="1">
      <c r="B11" s="118"/>
      <c r="C11" s="118"/>
      <c r="D11" s="118"/>
      <c r="E11" s="118"/>
      <c r="F11" s="118"/>
      <c r="G11" s="118"/>
      <c r="K11" s="16"/>
    </row>
    <row r="12" spans="1:15" ht="31.5" customHeight="1">
      <c r="A12" s="45" t="s">
        <v>636</v>
      </c>
      <c r="B12" s="107" t="s">
        <v>686</v>
      </c>
      <c r="C12" s="107"/>
      <c r="D12" s="107"/>
      <c r="E12" s="107"/>
      <c r="F12" s="107"/>
      <c r="G12" s="107"/>
      <c r="K12" s="16"/>
    </row>
    <row r="13" spans="1:15" ht="15" customHeight="1">
      <c r="B13" s="8"/>
      <c r="C13" s="8"/>
      <c r="D13" s="8"/>
      <c r="E13" s="8"/>
      <c r="F13" s="8"/>
      <c r="G13" s="8"/>
      <c r="K13" s="8"/>
    </row>
    <row r="14" spans="1:15" ht="15" customHeight="1">
      <c r="A14" s="4" t="s">
        <v>668</v>
      </c>
      <c r="B14" s="107" t="s">
        <v>687</v>
      </c>
      <c r="C14" s="107"/>
      <c r="D14" s="107"/>
      <c r="E14" s="107"/>
      <c r="F14" s="107"/>
      <c r="G14" s="107"/>
      <c r="K14" s="8"/>
    </row>
    <row r="15" spans="1:15" ht="15" customHeight="1">
      <c r="B15" s="118"/>
      <c r="C15" s="118"/>
      <c r="D15" s="118"/>
      <c r="E15" s="118"/>
      <c r="F15" s="118"/>
      <c r="G15" s="118"/>
      <c r="K15" s="8"/>
    </row>
    <row r="16" spans="1:15" ht="15" customHeight="1">
      <c r="A16" s="132"/>
      <c r="B16" s="406"/>
      <c r="C16" s="407"/>
      <c r="D16" s="407"/>
      <c r="E16" s="407"/>
      <c r="F16" s="407"/>
      <c r="G16" s="407"/>
      <c r="K16" s="8"/>
    </row>
    <row r="17" spans="1:11" ht="15" customHeight="1">
      <c r="B17" s="8"/>
      <c r="C17" s="8"/>
      <c r="D17" s="8"/>
      <c r="E17" s="8"/>
      <c r="F17" s="8"/>
      <c r="G17" s="8"/>
      <c r="K17" s="8"/>
    </row>
    <row r="18" spans="1:11" ht="15" customHeight="1">
      <c r="A18" s="4" t="s">
        <v>2</v>
      </c>
      <c r="B18" s="32" t="s">
        <v>688</v>
      </c>
      <c r="C18" s="32"/>
      <c r="D18" s="32"/>
      <c r="E18" s="32"/>
      <c r="F18" s="32"/>
      <c r="G18" s="32"/>
      <c r="K18" s="16" t="s">
        <v>152</v>
      </c>
    </row>
    <row r="19" spans="1:11" ht="15" customHeight="1">
      <c r="B19" s="402"/>
      <c r="C19" s="402"/>
      <c r="D19" s="402"/>
      <c r="E19" s="402"/>
      <c r="F19" s="402"/>
      <c r="G19" s="402"/>
      <c r="K19" s="32"/>
    </row>
    <row r="20" spans="1:11" ht="15" customHeight="1">
      <c r="E20" s="337"/>
    </row>
    <row r="21" spans="1:11" ht="15" hidden="1" customHeight="1">
      <c r="B21" s="402"/>
      <c r="C21" s="402"/>
      <c r="D21" s="402"/>
      <c r="E21" s="402"/>
      <c r="F21" s="402"/>
      <c r="G21" s="402"/>
      <c r="K21" s="16" t="s">
        <v>152</v>
      </c>
    </row>
    <row r="22" spans="1:11" ht="15" hidden="1" customHeight="1">
      <c r="B22" s="402"/>
      <c r="C22" s="402"/>
      <c r="D22" s="402"/>
      <c r="E22" s="402"/>
      <c r="F22" s="402"/>
      <c r="G22" s="402"/>
      <c r="K22" s="32"/>
    </row>
    <row r="23" spans="1:11" ht="15" hidden="1" customHeight="1">
      <c r="A23" s="4" t="s">
        <v>127</v>
      </c>
      <c r="B23" s="402"/>
      <c r="C23" s="402"/>
      <c r="D23" s="402"/>
      <c r="E23" s="402"/>
      <c r="F23" s="402"/>
      <c r="G23" s="402"/>
      <c r="K23" s="16" t="s">
        <v>152</v>
      </c>
    </row>
    <row r="24" spans="1:11" ht="15" hidden="1" customHeight="1"/>
    <row r="25" spans="1:11" ht="15" hidden="1" customHeight="1">
      <c r="B25" s="402"/>
      <c r="C25" s="402"/>
      <c r="D25" s="402"/>
      <c r="E25" s="402"/>
      <c r="F25" s="402"/>
      <c r="G25" s="402"/>
      <c r="K25" s="16" t="s">
        <v>152</v>
      </c>
    </row>
    <row r="26" spans="1:11" ht="15" hidden="1" customHeight="1"/>
    <row r="27" spans="1:11" ht="15" hidden="1" customHeight="1">
      <c r="B27" s="402"/>
      <c r="C27" s="402"/>
      <c r="D27" s="402"/>
      <c r="E27" s="402"/>
      <c r="F27" s="402"/>
      <c r="G27" s="402"/>
      <c r="K27" s="16" t="s">
        <v>152</v>
      </c>
    </row>
    <row r="29" spans="1:11" ht="17.25" customHeight="1">
      <c r="A29" s="48" t="s">
        <v>359</v>
      </c>
      <c r="B29" s="32" t="s">
        <v>689</v>
      </c>
      <c r="C29" s="32"/>
      <c r="D29" s="32"/>
      <c r="E29" s="32"/>
      <c r="F29" s="32"/>
      <c r="G29" s="32"/>
      <c r="K29" s="16" t="s">
        <v>204</v>
      </c>
    </row>
    <row r="31" spans="1:11" ht="30" hidden="1" customHeight="1">
      <c r="A31" s="4" t="s">
        <v>360</v>
      </c>
      <c r="B31" s="404" t="s">
        <v>361</v>
      </c>
      <c r="C31" s="404"/>
      <c r="D31" s="404"/>
      <c r="E31" s="404"/>
      <c r="F31" s="404"/>
      <c r="G31" s="404"/>
    </row>
    <row r="33" spans="1:11" ht="15" customHeight="1">
      <c r="A33" s="4" t="s">
        <v>3</v>
      </c>
      <c r="B33" s="13" t="s">
        <v>11</v>
      </c>
      <c r="C33" s="14">
        <v>45292</v>
      </c>
      <c r="D33" s="13" t="s">
        <v>12</v>
      </c>
      <c r="E33" s="14">
        <v>45657</v>
      </c>
      <c r="F33" s="12"/>
      <c r="G33" s="12"/>
      <c r="K33" s="12"/>
    </row>
    <row r="35" spans="1:11" ht="15" customHeight="1">
      <c r="A35" s="4" t="s">
        <v>4</v>
      </c>
      <c r="B35" s="403" t="s">
        <v>690</v>
      </c>
      <c r="C35" s="402"/>
      <c r="D35" s="402"/>
      <c r="E35" s="402"/>
      <c r="F35" s="402"/>
      <c r="G35" s="402"/>
      <c r="K35" s="32"/>
    </row>
    <row r="36" spans="1:11" ht="15" customHeight="1">
      <c r="B36" s="402" t="s">
        <v>885</v>
      </c>
      <c r="C36" s="402"/>
      <c r="D36" s="402"/>
      <c r="E36" s="402"/>
      <c r="F36" s="402"/>
      <c r="G36" s="402"/>
      <c r="K36" s="32"/>
    </row>
    <row r="37" spans="1:11" ht="15" customHeight="1">
      <c r="B37" s="402" t="s">
        <v>691</v>
      </c>
      <c r="C37" s="402"/>
      <c r="D37" s="402"/>
      <c r="E37" s="402"/>
      <c r="F37" s="402"/>
      <c r="G37" s="402"/>
      <c r="K37" s="32"/>
    </row>
    <row r="39" spans="1:11" ht="15" customHeight="1">
      <c r="B39" s="402" t="s">
        <v>681</v>
      </c>
      <c r="C39" s="402"/>
      <c r="D39" s="402"/>
      <c r="E39" s="402"/>
      <c r="F39" s="402"/>
      <c r="G39" s="402"/>
      <c r="K39" s="32"/>
    </row>
    <row r="40" spans="1:11" ht="15" customHeight="1">
      <c r="B40" s="402" t="s">
        <v>682</v>
      </c>
      <c r="C40" s="402"/>
      <c r="D40" s="402"/>
      <c r="E40" s="402"/>
      <c r="F40" s="402"/>
      <c r="G40" s="402"/>
      <c r="K40" s="32"/>
    </row>
    <row r="44" spans="1:11" ht="15" customHeight="1"/>
    <row r="54" spans="5:5" ht="14.75" customHeight="1"/>
    <row r="55" spans="5:5" ht="24" customHeight="1"/>
    <row r="64" spans="5:5" ht="15" customHeight="1">
      <c r="E64" s="4" t="str">
        <f>IF($E$63&lt;&gt;Aktīvs!$E$81,CONCATENATE("Aktīvs nesakrīt ar Pasīvu par ",$E$63-Aktīvs!$E$81," EUR"),"")</f>
        <v>Aktīvs nesakrīt ar Pasīvu par -6191153 EUR</v>
      </c>
    </row>
    <row r="77" ht="63.9" customHeight="1"/>
    <row r="139" spans="2:8" ht="15" customHeight="1">
      <c r="B139" s="291"/>
      <c r="C139" s="291"/>
      <c r="D139" s="291"/>
      <c r="E139" s="291"/>
      <c r="F139" s="291"/>
      <c r="G139" s="291"/>
      <c r="H139" s="291"/>
    </row>
    <row r="140" spans="2:8" ht="15" customHeight="1">
      <c r="B140" s="291"/>
      <c r="C140" s="291"/>
      <c r="D140" s="291"/>
      <c r="E140" s="291"/>
      <c r="F140" s="291"/>
      <c r="G140" s="291"/>
      <c r="H140" s="291"/>
    </row>
    <row r="141" spans="2:8" ht="15" customHeight="1">
      <c r="B141" s="291"/>
      <c r="C141" s="291"/>
      <c r="D141" s="291"/>
      <c r="E141" s="291"/>
      <c r="F141" s="291"/>
      <c r="G141" s="291"/>
      <c r="H141" s="291"/>
    </row>
    <row r="142" spans="2:8" ht="15" customHeight="1">
      <c r="B142" s="291"/>
      <c r="C142" s="291"/>
      <c r="D142" s="291"/>
      <c r="E142" s="291"/>
      <c r="F142" s="291"/>
      <c r="G142" s="291"/>
      <c r="H142" s="291"/>
    </row>
    <row r="143" spans="2:8" ht="15" customHeight="1">
      <c r="B143" s="291"/>
      <c r="C143" s="291"/>
      <c r="D143" s="291"/>
      <c r="E143" s="291"/>
      <c r="F143" s="291"/>
      <c r="G143" s="291"/>
      <c r="H143" s="291"/>
    </row>
    <row r="144" spans="2:8" ht="15" customHeight="1">
      <c r="B144" s="291"/>
      <c r="C144" s="291"/>
      <c r="D144" s="291"/>
      <c r="E144" s="291"/>
      <c r="F144" s="291"/>
      <c r="G144" s="291"/>
      <c r="H144" s="291"/>
    </row>
    <row r="145" spans="2:8" ht="15" customHeight="1">
      <c r="B145" s="291"/>
      <c r="C145" s="291"/>
      <c r="D145" s="291"/>
      <c r="E145" s="291"/>
      <c r="F145" s="291"/>
      <c r="G145" s="291"/>
      <c r="H145" s="291"/>
    </row>
    <row r="146" spans="2:8" ht="15" customHeight="1">
      <c r="B146" s="291"/>
      <c r="C146" s="291"/>
      <c r="D146" s="291"/>
      <c r="E146" s="291"/>
      <c r="F146" s="291"/>
      <c r="G146" s="291"/>
      <c r="H146" s="291"/>
    </row>
    <row r="151" spans="2:8" ht="15" customHeight="1">
      <c r="B151" s="291"/>
      <c r="C151" s="291"/>
      <c r="D151" s="291"/>
      <c r="E151" s="291"/>
      <c r="F151" s="291"/>
      <c r="G151" s="291"/>
      <c r="H151" s="291"/>
    </row>
    <row r="152" spans="2:8" ht="15" customHeight="1">
      <c r="B152" s="291"/>
      <c r="C152" s="291"/>
      <c r="D152" s="291"/>
      <c r="E152" s="291"/>
      <c r="F152" s="291"/>
      <c r="G152" s="291"/>
      <c r="H152" s="291"/>
    </row>
    <row r="153" spans="2:8" ht="15" customHeight="1">
      <c r="B153" s="291"/>
      <c r="C153" s="291"/>
      <c r="D153" s="291"/>
      <c r="E153" s="291"/>
      <c r="F153" s="291"/>
      <c r="G153" s="291"/>
      <c r="H153" s="291"/>
    </row>
    <row r="154" spans="2:8" ht="15" customHeight="1">
      <c r="B154" s="291"/>
      <c r="C154" s="291"/>
      <c r="D154" s="291"/>
      <c r="E154" s="291"/>
      <c r="F154" s="291"/>
      <c r="G154" s="291"/>
      <c r="H154" s="291"/>
    </row>
    <row r="157" spans="2:8" ht="123"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9" hidden="1" customHeight="1"/>
    <row r="209" ht="15" hidden="1" customHeight="1"/>
    <row r="210" ht="15" hidden="1" customHeight="1"/>
    <row r="211" ht="15" hidden="1" customHeight="1"/>
    <row r="227" spans="2:8" ht="15" customHeight="1">
      <c r="B227" s="318"/>
      <c r="C227" s="318"/>
      <c r="D227" s="318"/>
      <c r="E227" s="318"/>
      <c r="F227" s="318"/>
      <c r="G227" s="318"/>
      <c r="H227" s="318"/>
    </row>
    <row r="232" spans="2:8" ht="15" customHeight="1">
      <c r="B232" s="16"/>
      <c r="C232" s="16"/>
      <c r="D232" s="16"/>
      <c r="E232" s="16"/>
      <c r="F232" s="16"/>
      <c r="G232" s="16"/>
    </row>
    <row r="233" spans="2:8" ht="15" customHeight="1">
      <c r="B233" s="16"/>
      <c r="C233" s="16"/>
      <c r="D233" s="16"/>
      <c r="E233" s="16"/>
      <c r="F233" s="16"/>
      <c r="G233" s="16"/>
    </row>
    <row r="234" spans="2:8" ht="15" customHeight="1">
      <c r="B234" s="16"/>
      <c r="C234" s="16"/>
      <c r="D234" s="16"/>
      <c r="E234" s="16"/>
      <c r="F234" s="16"/>
      <c r="G234" s="16"/>
    </row>
    <row r="235" spans="2:8" ht="15" customHeight="1">
      <c r="B235" s="16"/>
      <c r="C235" s="16"/>
      <c r="D235" s="16"/>
      <c r="E235" s="16"/>
      <c r="F235" s="16"/>
      <c r="G235" s="16"/>
    </row>
    <row r="239" spans="2:8" ht="15.65" customHeight="1">
      <c r="B239" s="16"/>
      <c r="C239" s="16"/>
      <c r="D239" s="16"/>
      <c r="E239" s="16"/>
      <c r="F239" s="16"/>
      <c r="G239" s="16"/>
      <c r="H239" s="16"/>
    </row>
    <row r="240" spans="2:8" ht="15" customHeight="1">
      <c r="B240" s="16"/>
      <c r="C240" s="16"/>
      <c r="D240" s="16"/>
      <c r="E240" s="16"/>
      <c r="F240" s="16"/>
      <c r="G240" s="16"/>
      <c r="H240" s="16"/>
    </row>
    <row r="241" spans="2:8" ht="15" customHeight="1">
      <c r="B241" s="16"/>
      <c r="C241" s="16"/>
      <c r="D241" s="16"/>
      <c r="E241" s="16"/>
      <c r="F241" s="16"/>
      <c r="G241" s="16"/>
      <c r="H241" s="16"/>
    </row>
    <row r="242" spans="2:8" ht="15" customHeight="1">
      <c r="B242" s="16"/>
      <c r="C242" s="16"/>
      <c r="D242" s="16"/>
      <c r="E242" s="16"/>
      <c r="F242" s="16"/>
      <c r="G242" s="16"/>
      <c r="H242" s="16"/>
    </row>
    <row r="243" spans="2:8" ht="15" customHeight="1">
      <c r="B243" s="16"/>
      <c r="C243" s="16"/>
      <c r="D243" s="16"/>
      <c r="E243" s="16"/>
      <c r="F243" s="16"/>
      <c r="G243" s="16"/>
      <c r="H243" s="16"/>
    </row>
    <row r="251" spans="2:8" ht="11.4" customHeight="1"/>
    <row r="252" spans="2:8" ht="4.25" hidden="1" customHeight="1"/>
    <row r="253" spans="2:8" ht="15" hidden="1" customHeight="1"/>
    <row r="254" spans="2:8" ht="15" hidden="1" customHeight="1"/>
    <row r="255" spans="2:8" ht="15" hidden="1" customHeight="1"/>
    <row r="256" spans="2:8" ht="15" hidden="1" customHeight="1"/>
    <row r="257" spans="2:8" ht="15" hidden="1" customHeight="1"/>
    <row r="258" spans="2:8" ht="15" hidden="1" customHeight="1"/>
    <row r="259" spans="2:8" ht="15" hidden="1" customHeight="1"/>
    <row r="260" spans="2:8" ht="15" hidden="1" customHeight="1"/>
    <row r="261" spans="2:8" ht="15" hidden="1" customHeight="1"/>
    <row r="262" spans="2:8" ht="15" hidden="1" customHeight="1"/>
    <row r="265" spans="2:8" ht="15" customHeight="1">
      <c r="D265" s="291"/>
      <c r="E265" s="291"/>
      <c r="F265" s="291"/>
      <c r="G265" s="291"/>
      <c r="H265" s="291"/>
    </row>
    <row r="266" spans="2:8" ht="15" customHeight="1">
      <c r="D266" s="291"/>
      <c r="E266" s="291"/>
      <c r="F266" s="291"/>
      <c r="G266" s="291"/>
      <c r="H266" s="291"/>
    </row>
    <row r="267" spans="2:8" ht="15" customHeight="1">
      <c r="D267" s="291"/>
      <c r="E267" s="291"/>
      <c r="F267" s="291"/>
      <c r="G267" s="291"/>
      <c r="H267" s="291"/>
    </row>
    <row r="268" spans="2:8" ht="15" customHeight="1">
      <c r="B268" s="308"/>
      <c r="C268" s="308"/>
      <c r="D268" s="291"/>
      <c r="E268" s="291"/>
      <c r="F268" s="291"/>
      <c r="G268" s="291"/>
      <c r="H268" s="291"/>
    </row>
    <row r="269" spans="2:8" ht="15" customHeight="1">
      <c r="B269" s="308"/>
      <c r="C269" s="308"/>
      <c r="D269" s="291"/>
      <c r="E269" s="291"/>
      <c r="F269" s="291"/>
      <c r="G269" s="291"/>
      <c r="H269" s="291"/>
    </row>
    <row r="270" spans="2:8" ht="15" customHeight="1">
      <c r="B270" s="308"/>
      <c r="C270" s="308"/>
      <c r="D270" s="291"/>
      <c r="E270" s="291"/>
      <c r="F270" s="291"/>
      <c r="G270" s="291"/>
      <c r="H270" s="291"/>
    </row>
    <row r="271" spans="2:8" ht="15" customHeight="1">
      <c r="B271" s="308"/>
      <c r="C271" s="308"/>
      <c r="D271" s="291"/>
      <c r="E271" s="291"/>
      <c r="F271" s="291"/>
      <c r="G271" s="291"/>
      <c r="H271" s="291"/>
    </row>
    <row r="272" spans="2:8" ht="15" customHeight="1">
      <c r="B272" s="308"/>
      <c r="C272" s="308"/>
      <c r="D272" s="291"/>
      <c r="E272" s="291"/>
      <c r="F272" s="291"/>
      <c r="G272" s="291"/>
      <c r="H272" s="291"/>
    </row>
    <row r="273" spans="2:8" ht="15" customHeight="1">
      <c r="B273" s="308"/>
      <c r="C273" s="308"/>
      <c r="D273" s="291"/>
      <c r="E273" s="291"/>
      <c r="F273" s="291"/>
      <c r="G273" s="291"/>
      <c r="H273" s="291"/>
    </row>
    <row r="311" ht="7.25" customHeight="1"/>
    <row r="327" ht="8.4" customHeight="1"/>
    <row r="328" ht="17.399999999999999" customHeight="1"/>
    <row r="332" ht="6" customHeight="1"/>
    <row r="334" ht="9" customHeight="1"/>
    <row r="338" ht="19.75" customHeight="1"/>
    <row r="339" ht="18.649999999999999" hidden="1" customHeight="1"/>
    <row r="340" ht="58.75" customHeight="1"/>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31:G31"/>
    <mergeCell ref="A1:G1"/>
    <mergeCell ref="B4:G4"/>
    <mergeCell ref="B6:G6"/>
    <mergeCell ref="B19:G19"/>
    <mergeCell ref="B21:G21"/>
    <mergeCell ref="B22:G22"/>
    <mergeCell ref="B23:G23"/>
    <mergeCell ref="B27:G27"/>
    <mergeCell ref="B25:G25"/>
    <mergeCell ref="B16:G16"/>
    <mergeCell ref="B40:G40"/>
    <mergeCell ref="B35:G35"/>
    <mergeCell ref="B36:G36"/>
    <mergeCell ref="B37:G37"/>
    <mergeCell ref="B39:G39"/>
  </mergeCells>
  <printOptions horizontalCentered="1"/>
  <pageMargins left="0.23622047244094491" right="0.23622047244094491" top="0.97008928571428577" bottom="0.74803149606299213" header="0.31496062992125984" footer="0.31496062992125984"/>
  <pageSetup paperSize="9" scale="82" firstPageNumber="7" orientation="portrait" blackAndWhite="1" r:id="rId2"/>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341"/>
  <sheetViews>
    <sheetView view="pageLayout" topLeftCell="A54" zoomScale="70" zoomScaleNormal="100" zoomScaleSheetLayoutView="100" zoomScalePageLayoutView="70" workbookViewId="0">
      <selection activeCell="D69" sqref="D69"/>
    </sheetView>
  </sheetViews>
  <sheetFormatPr defaultColWidth="9.08984375" defaultRowHeight="15" customHeight="1" outlineLevelRow="1"/>
  <cols>
    <col min="1" max="1" width="3.6328125" style="1" customWidth="1"/>
    <col min="2" max="2" width="30.6328125" style="1" customWidth="1"/>
    <col min="3" max="3" width="24.6328125" style="1" customWidth="1"/>
    <col min="4" max="4" width="11.6328125" style="1" customWidth="1"/>
    <col min="5" max="5" width="13.6328125" style="1" customWidth="1"/>
    <col min="6" max="6" width="10.90625" style="1" hidden="1" customWidth="1"/>
    <col min="7" max="7" width="11.54296875" style="1" hidden="1" customWidth="1"/>
    <col min="8" max="13" width="0" style="1" hidden="1" customWidth="1"/>
    <col min="14" max="16384" width="9.08984375" style="1"/>
  </cols>
  <sheetData>
    <row r="1" spans="1:11" ht="29.4" customHeight="1">
      <c r="A1" s="417" t="s">
        <v>39</v>
      </c>
      <c r="B1" s="417"/>
      <c r="C1" s="417"/>
      <c r="D1" s="417"/>
      <c r="E1" s="417"/>
      <c r="F1" s="416" t="s">
        <v>425</v>
      </c>
    </row>
    <row r="2" spans="1:11" ht="8.4" customHeight="1">
      <c r="F2" s="416"/>
    </row>
    <row r="3" spans="1:11" ht="49.5" customHeight="1">
      <c r="A3" s="236" t="s">
        <v>40</v>
      </c>
      <c r="B3" s="236"/>
      <c r="D3" s="104" t="s">
        <v>603</v>
      </c>
      <c r="E3" s="104" t="s">
        <v>604</v>
      </c>
      <c r="F3" s="70"/>
    </row>
    <row r="4" spans="1:11" ht="15" customHeight="1">
      <c r="D4" s="231" t="str">
        <f>Info!$J$8</f>
        <v>EUR</v>
      </c>
      <c r="E4" s="231" t="str">
        <f>Info!$J$8</f>
        <v>EUR</v>
      </c>
      <c r="F4" s="70"/>
    </row>
    <row r="5" spans="1:11" ht="15" customHeight="1">
      <c r="A5" s="18" t="s">
        <v>41</v>
      </c>
      <c r="B5" s="18"/>
      <c r="C5" s="1">
        <f>P_Aktīvs!A3</f>
        <v>2.1</v>
      </c>
      <c r="F5" s="70">
        <v>10</v>
      </c>
    </row>
    <row r="6" spans="1:11" ht="15" hidden="1" customHeight="1">
      <c r="A6" s="22" t="s">
        <v>130</v>
      </c>
      <c r="B6" s="18" t="s">
        <v>117</v>
      </c>
      <c r="C6" s="18"/>
      <c r="F6" s="70">
        <v>20</v>
      </c>
      <c r="J6" s="1" t="s">
        <v>906</v>
      </c>
    </row>
    <row r="7" spans="1:11" ht="15" hidden="1" customHeight="1">
      <c r="A7" s="38">
        <v>1</v>
      </c>
      <c r="B7" s="409" t="s">
        <v>43</v>
      </c>
      <c r="C7" s="409"/>
      <c r="D7" s="23"/>
      <c r="E7" s="23"/>
      <c r="F7" s="70">
        <v>30</v>
      </c>
    </row>
    <row r="8" spans="1:11" ht="15" hidden="1" customHeight="1">
      <c r="A8" s="38">
        <f>A7</f>
        <v>1</v>
      </c>
      <c r="B8" s="411" t="s">
        <v>44</v>
      </c>
      <c r="C8" s="411"/>
      <c r="D8" s="108"/>
      <c r="E8" s="23"/>
      <c r="F8" s="70">
        <v>40</v>
      </c>
    </row>
    <row r="9" spans="1:11" ht="15" hidden="1" customHeight="1">
      <c r="A9" s="38">
        <f t="shared" ref="A9:A11" si="0">A8+1</f>
        <v>2</v>
      </c>
      <c r="B9" s="409" t="s">
        <v>45</v>
      </c>
      <c r="C9" s="409"/>
      <c r="D9" s="23"/>
      <c r="E9" s="23"/>
      <c r="F9" s="70">
        <v>50</v>
      </c>
    </row>
    <row r="10" spans="1:11" ht="15" hidden="1" customHeight="1">
      <c r="A10" s="38">
        <f t="shared" si="0"/>
        <v>3</v>
      </c>
      <c r="B10" s="409" t="s">
        <v>46</v>
      </c>
      <c r="C10" s="409"/>
      <c r="D10" s="23"/>
      <c r="E10" s="23"/>
      <c r="F10" s="70">
        <v>60</v>
      </c>
    </row>
    <row r="11" spans="1:11" ht="15" hidden="1" customHeight="1">
      <c r="A11" s="38">
        <f t="shared" si="0"/>
        <v>4</v>
      </c>
      <c r="B11" s="409" t="s">
        <v>47</v>
      </c>
      <c r="C11" s="409"/>
      <c r="D11" s="29"/>
      <c r="E11" s="29"/>
      <c r="F11" s="70">
        <v>70</v>
      </c>
    </row>
    <row r="12" spans="1:11" ht="15" hidden="1" customHeight="1">
      <c r="A12" s="231"/>
      <c r="B12" s="408" t="s">
        <v>42</v>
      </c>
      <c r="C12" s="408"/>
      <c r="D12" s="36">
        <f>SUM(D7:D11)</f>
        <v>0</v>
      </c>
      <c r="E12" s="36">
        <f>SUM(E7:E11)</f>
        <v>0</v>
      </c>
      <c r="F12" s="70">
        <v>80</v>
      </c>
    </row>
    <row r="13" spans="1:11" ht="6" customHeight="1">
      <c r="A13" s="231"/>
      <c r="D13" s="24"/>
      <c r="E13" s="24"/>
      <c r="F13" s="70"/>
    </row>
    <row r="14" spans="1:11" ht="15" customHeight="1">
      <c r="A14" s="22" t="s">
        <v>131</v>
      </c>
      <c r="B14" s="415" t="s">
        <v>598</v>
      </c>
      <c r="C14" s="415"/>
      <c r="D14" s="24"/>
      <c r="E14" s="24"/>
      <c r="F14" s="70">
        <v>90</v>
      </c>
    </row>
    <row r="15" spans="1:11" ht="15" hidden="1" customHeight="1">
      <c r="A15" s="38">
        <v>1</v>
      </c>
      <c r="B15" s="409" t="s">
        <v>179</v>
      </c>
      <c r="C15" s="409"/>
      <c r="D15" s="24">
        <f>ROUND(D16+D17,0)</f>
        <v>0</v>
      </c>
      <c r="E15" s="24">
        <f>ROUND(E16+E17,0)</f>
        <v>0</v>
      </c>
      <c r="F15" s="70">
        <v>100</v>
      </c>
      <c r="K15" s="237"/>
    </row>
    <row r="16" spans="1:11" ht="15" hidden="1" customHeight="1">
      <c r="A16" s="232" t="s">
        <v>154</v>
      </c>
      <c r="B16" s="413" t="s">
        <v>364</v>
      </c>
      <c r="C16" s="413"/>
      <c r="D16" s="233"/>
      <c r="E16" s="233"/>
      <c r="F16" s="70">
        <v>110</v>
      </c>
    </row>
    <row r="17" spans="1:6" ht="15" hidden="1" customHeight="1" outlineLevel="1">
      <c r="A17" s="232" t="s">
        <v>157</v>
      </c>
      <c r="B17" s="412" t="s">
        <v>355</v>
      </c>
      <c r="C17" s="412"/>
      <c r="D17" s="233"/>
      <c r="E17" s="233"/>
      <c r="F17" s="70">
        <v>120</v>
      </c>
    </row>
    <row r="18" spans="1:6" ht="15" hidden="1" customHeight="1" collapsed="1">
      <c r="A18" s="38">
        <f>A15+1</f>
        <v>2</v>
      </c>
      <c r="B18" s="409" t="s">
        <v>180</v>
      </c>
      <c r="C18" s="409"/>
      <c r="D18" s="24">
        <f>ROUND(D19+D20,0)</f>
        <v>0</v>
      </c>
      <c r="E18" s="24">
        <f ca="1">ROUND(E19+E20,0)</f>
        <v>0</v>
      </c>
      <c r="F18" s="70">
        <v>130</v>
      </c>
    </row>
    <row r="19" spans="1:6" ht="15" hidden="1" customHeight="1">
      <c r="A19" s="232" t="s">
        <v>154</v>
      </c>
      <c r="B19" s="413" t="s">
        <v>181</v>
      </c>
      <c r="C19" s="413"/>
      <c r="D19" s="233"/>
      <c r="E19" s="233"/>
      <c r="F19" s="70">
        <v>140</v>
      </c>
    </row>
    <row r="20" spans="1:6" ht="15" hidden="1" customHeight="1" outlineLevel="1">
      <c r="A20" s="232" t="s">
        <v>157</v>
      </c>
      <c r="B20" s="412" t="s">
        <v>356</v>
      </c>
      <c r="C20" s="412"/>
      <c r="D20" s="233"/>
      <c r="E20" s="233">
        <f ca="1">SUM(E6,E7,E8,E9,E10,E17,E19,E18,E14,E16)</f>
        <v>0</v>
      </c>
      <c r="F20" s="70">
        <v>150</v>
      </c>
    </row>
    <row r="21" spans="1:6" ht="15" hidden="1" customHeight="1" collapsed="1">
      <c r="A21" s="38">
        <f>A18+1</f>
        <v>3</v>
      </c>
      <c r="B21" s="409" t="s">
        <v>48</v>
      </c>
      <c r="C21" s="409"/>
      <c r="D21" s="23"/>
      <c r="E21" s="23"/>
      <c r="F21" s="70">
        <v>160</v>
      </c>
    </row>
    <row r="22" spans="1:6" ht="15" hidden="1" customHeight="1">
      <c r="A22" s="38">
        <f>A21+1</f>
        <v>4</v>
      </c>
      <c r="B22" s="409" t="s">
        <v>182</v>
      </c>
      <c r="C22" s="409"/>
      <c r="D22" s="23"/>
      <c r="E22" s="23"/>
      <c r="F22" s="70">
        <v>170</v>
      </c>
    </row>
    <row r="23" spans="1:6" ht="15" hidden="1" customHeight="1">
      <c r="A23" s="38">
        <f>A22+1</f>
        <v>5</v>
      </c>
      <c r="B23" s="409" t="s">
        <v>183</v>
      </c>
      <c r="C23" s="409"/>
      <c r="D23" s="23"/>
      <c r="E23" s="23"/>
      <c r="F23" s="70">
        <v>180</v>
      </c>
    </row>
    <row r="24" spans="1:6" ht="15" customHeight="1">
      <c r="A24" s="38">
        <v>1</v>
      </c>
      <c r="B24" s="203" t="s">
        <v>179</v>
      </c>
      <c r="D24" s="23">
        <v>2812987</v>
      </c>
      <c r="E24" s="23">
        <v>2954595</v>
      </c>
      <c r="F24" s="70">
        <v>190</v>
      </c>
    </row>
    <row r="25" spans="1:6" s="238" customFormat="1" ht="15" customHeight="1">
      <c r="A25" s="133">
        <v>1.1000000000000001</v>
      </c>
      <c r="B25" s="418" t="s">
        <v>692</v>
      </c>
      <c r="C25" s="419"/>
      <c r="D25" s="134">
        <v>2812987</v>
      </c>
      <c r="E25" s="134">
        <v>2954595</v>
      </c>
      <c r="F25" s="135"/>
    </row>
    <row r="26" spans="1:6" ht="15" customHeight="1">
      <c r="A26" s="38">
        <v>2</v>
      </c>
      <c r="B26" s="409" t="s">
        <v>48</v>
      </c>
      <c r="C26" s="409"/>
      <c r="D26" s="23">
        <v>139534</v>
      </c>
      <c r="E26" s="23">
        <v>145488</v>
      </c>
      <c r="F26" s="70"/>
    </row>
    <row r="27" spans="1:6" ht="15" customHeight="1">
      <c r="A27" s="38">
        <f t="shared" ref="A27:A29" si="1">A26+1</f>
        <v>3</v>
      </c>
      <c r="B27" s="409" t="s">
        <v>183</v>
      </c>
      <c r="C27" s="409"/>
      <c r="D27" s="23">
        <v>1863352</v>
      </c>
      <c r="E27" s="23">
        <v>1808649</v>
      </c>
      <c r="F27" s="70"/>
    </row>
    <row r="28" spans="1:6" ht="30" customHeight="1">
      <c r="A28" s="38">
        <v>4</v>
      </c>
      <c r="B28" s="411" t="s">
        <v>49</v>
      </c>
      <c r="C28" s="411"/>
      <c r="D28" s="23">
        <v>1621</v>
      </c>
      <c r="E28" s="23">
        <v>2554</v>
      </c>
      <c r="F28" s="70">
        <v>200</v>
      </c>
    </row>
    <row r="29" spans="1:6" ht="20" customHeight="1">
      <c r="A29" s="38">
        <f t="shared" si="1"/>
        <v>5</v>
      </c>
      <c r="B29" s="411" t="s">
        <v>50</v>
      </c>
      <c r="C29" s="411"/>
      <c r="D29" s="23">
        <v>20214</v>
      </c>
      <c r="E29" s="23">
        <v>202</v>
      </c>
      <c r="F29" s="70"/>
    </row>
    <row r="30" spans="1:6" ht="33.75" customHeight="1">
      <c r="A30" s="38">
        <v>5</v>
      </c>
      <c r="B30" s="411" t="s">
        <v>887</v>
      </c>
      <c r="C30" s="411"/>
      <c r="D30" s="29">
        <v>1450</v>
      </c>
      <c r="E30" s="29">
        <v>0</v>
      </c>
      <c r="F30" s="70">
        <v>210</v>
      </c>
    </row>
    <row r="31" spans="1:6" ht="15" customHeight="1">
      <c r="A31" s="231"/>
      <c r="C31" s="22" t="s">
        <v>599</v>
      </c>
      <c r="D31" s="36">
        <v>4839158</v>
      </c>
      <c r="E31" s="36">
        <v>4911488</v>
      </c>
      <c r="F31" s="70">
        <v>220</v>
      </c>
    </row>
    <row r="32" spans="1:6" ht="6" customHeight="1">
      <c r="A32" s="231"/>
      <c r="D32" s="24"/>
      <c r="E32" s="24">
        <v>28298</v>
      </c>
      <c r="F32" s="70"/>
    </row>
    <row r="33" spans="1:6" ht="15" hidden="1" customHeight="1">
      <c r="A33" s="22" t="s">
        <v>132</v>
      </c>
      <c r="B33" s="410" t="s">
        <v>122</v>
      </c>
      <c r="C33" s="410"/>
      <c r="D33" s="24"/>
      <c r="E33" s="24"/>
      <c r="F33" s="70">
        <v>230</v>
      </c>
    </row>
    <row r="34" spans="1:6" ht="15" hidden="1" customHeight="1">
      <c r="A34" s="38">
        <v>1</v>
      </c>
      <c r="B34" s="409" t="s">
        <v>51</v>
      </c>
      <c r="C34" s="409"/>
      <c r="D34" s="23"/>
      <c r="E34" s="23"/>
      <c r="F34" s="70">
        <v>240</v>
      </c>
    </row>
    <row r="35" spans="1:6" ht="15" hidden="1" customHeight="1">
      <c r="A35" s="38">
        <f>A34+1</f>
        <v>2</v>
      </c>
      <c r="B35" s="409" t="s">
        <v>52</v>
      </c>
      <c r="C35" s="409"/>
      <c r="D35" s="23"/>
      <c r="E35" s="23"/>
      <c r="F35" s="70">
        <v>250</v>
      </c>
    </row>
    <row r="36" spans="1:6" ht="15" hidden="1" customHeight="1">
      <c r="A36" s="38">
        <f t="shared" ref="A36:A42" si="2">A35+1</f>
        <v>3</v>
      </c>
      <c r="B36" s="409" t="s">
        <v>53</v>
      </c>
      <c r="C36" s="409"/>
      <c r="D36" s="23"/>
      <c r="E36" s="23"/>
      <c r="F36" s="70">
        <v>260</v>
      </c>
    </row>
    <row r="37" spans="1:6" ht="15" hidden="1" customHeight="1">
      <c r="A37" s="38">
        <f t="shared" si="2"/>
        <v>4</v>
      </c>
      <c r="B37" s="409" t="s">
        <v>54</v>
      </c>
      <c r="C37" s="409"/>
      <c r="D37" s="23"/>
      <c r="E37" s="23"/>
      <c r="F37" s="70">
        <v>270</v>
      </c>
    </row>
    <row r="38" spans="1:6" ht="15" hidden="1" customHeight="1">
      <c r="A38" s="38">
        <f t="shared" si="2"/>
        <v>5</v>
      </c>
      <c r="B38" s="411" t="s">
        <v>55</v>
      </c>
      <c r="C38" s="411"/>
      <c r="D38" s="23"/>
      <c r="E38" s="23"/>
      <c r="F38" s="70">
        <v>280</v>
      </c>
    </row>
    <row r="39" spans="1:6" ht="15" hidden="1" customHeight="1">
      <c r="A39" s="38">
        <f t="shared" si="2"/>
        <v>6</v>
      </c>
      <c r="B39" s="411" t="s">
        <v>56</v>
      </c>
      <c r="C39" s="411"/>
      <c r="D39" s="23"/>
      <c r="E39" s="23"/>
      <c r="F39" s="70">
        <v>290</v>
      </c>
    </row>
    <row r="40" spans="1:6" ht="15" hidden="1" customHeight="1">
      <c r="A40" s="38">
        <f t="shared" si="2"/>
        <v>7</v>
      </c>
      <c r="B40" s="411" t="s">
        <v>57</v>
      </c>
      <c r="C40" s="411"/>
      <c r="D40" s="23"/>
      <c r="E40" s="23"/>
      <c r="F40" s="70">
        <v>300</v>
      </c>
    </row>
    <row r="41" spans="1:6" ht="15" hidden="1" customHeight="1">
      <c r="A41" s="38">
        <f t="shared" si="2"/>
        <v>8</v>
      </c>
      <c r="B41" s="409" t="s">
        <v>58</v>
      </c>
      <c r="C41" s="409"/>
      <c r="D41" s="23"/>
      <c r="E41" s="23"/>
      <c r="F41" s="70">
        <v>310</v>
      </c>
    </row>
    <row r="42" spans="1:6" ht="15" hidden="1" customHeight="1" outlineLevel="1">
      <c r="A42" s="38">
        <f t="shared" si="2"/>
        <v>9</v>
      </c>
      <c r="B42" s="414" t="s">
        <v>365</v>
      </c>
      <c r="C42" s="414"/>
      <c r="D42" s="23"/>
      <c r="E42" s="23"/>
      <c r="F42" s="70">
        <v>320</v>
      </c>
    </row>
    <row r="43" spans="1:6" ht="15" hidden="1" customHeight="1" collapsed="1">
      <c r="B43" s="408" t="s">
        <v>60</v>
      </c>
      <c r="C43" s="408"/>
      <c r="D43" s="36">
        <v>1577224</v>
      </c>
      <c r="E43" s="36">
        <v>1845160</v>
      </c>
      <c r="F43" s="70">
        <v>330</v>
      </c>
    </row>
    <row r="44" spans="1:6" ht="6" customHeight="1" thickBot="1">
      <c r="D44" s="24"/>
      <c r="E44" s="24"/>
      <c r="F44" s="70"/>
    </row>
    <row r="45" spans="1:6" ht="15" customHeight="1" thickBot="1">
      <c r="B45" s="408" t="s">
        <v>73</v>
      </c>
      <c r="C45" s="408"/>
      <c r="D45" s="28">
        <v>4839158</v>
      </c>
      <c r="E45" s="28">
        <v>4911488</v>
      </c>
      <c r="F45" s="70">
        <v>340</v>
      </c>
    </row>
    <row r="46" spans="1:6" ht="9.9" customHeight="1">
      <c r="D46" s="24"/>
      <c r="E46" s="24"/>
      <c r="F46" s="70"/>
    </row>
    <row r="47" spans="1:6" ht="15" customHeight="1">
      <c r="A47" s="18" t="s">
        <v>59</v>
      </c>
      <c r="B47" s="18"/>
      <c r="D47" s="24"/>
      <c r="E47" s="24"/>
      <c r="F47" s="70">
        <v>350</v>
      </c>
    </row>
    <row r="48" spans="1:6" ht="15" customHeight="1">
      <c r="A48" s="22" t="s">
        <v>130</v>
      </c>
      <c r="B48" s="410" t="s">
        <v>113</v>
      </c>
      <c r="C48" s="410"/>
      <c r="D48" s="24"/>
      <c r="E48" s="24"/>
      <c r="F48" s="70">
        <v>360</v>
      </c>
    </row>
    <row r="49" spans="1:11" ht="15" customHeight="1">
      <c r="A49" s="38">
        <v>1</v>
      </c>
      <c r="B49" s="409" t="s">
        <v>61</v>
      </c>
      <c r="C49" s="409"/>
      <c r="D49" s="23">
        <v>111794</v>
      </c>
      <c r="E49" s="23">
        <v>232999</v>
      </c>
      <c r="F49" s="70">
        <v>370</v>
      </c>
    </row>
    <row r="50" spans="1:11" ht="15" hidden="1" customHeight="1">
      <c r="A50" s="38">
        <f>A49+1</f>
        <v>2</v>
      </c>
      <c r="B50" s="411" t="s">
        <v>185</v>
      </c>
      <c r="C50" s="411"/>
      <c r="D50" s="23"/>
      <c r="E50" s="23"/>
      <c r="F50" s="70">
        <v>380</v>
      </c>
    </row>
    <row r="51" spans="1:11" ht="15" hidden="1" customHeight="1">
      <c r="A51" s="38">
        <f t="shared" ref="A51:A53" si="3">A50+1</f>
        <v>3</v>
      </c>
      <c r="B51" s="409" t="s">
        <v>62</v>
      </c>
      <c r="C51" s="409"/>
      <c r="D51" s="23"/>
      <c r="E51" s="23"/>
      <c r="F51" s="70">
        <v>390</v>
      </c>
    </row>
    <row r="52" spans="1:11" ht="15" hidden="1" customHeight="1">
      <c r="A52" s="38">
        <f t="shared" si="3"/>
        <v>4</v>
      </c>
      <c r="B52" s="409" t="s">
        <v>186</v>
      </c>
      <c r="C52" s="409"/>
      <c r="D52" s="23"/>
      <c r="E52" s="23"/>
      <c r="F52" s="70">
        <v>400</v>
      </c>
    </row>
    <row r="53" spans="1:11" ht="15" hidden="1" customHeight="1">
      <c r="A53" s="38">
        <f t="shared" si="3"/>
        <v>5</v>
      </c>
      <c r="B53" s="409" t="s">
        <v>180</v>
      </c>
      <c r="C53" s="409"/>
      <c r="D53" s="24">
        <f>ROUND(D55+D54,0)</f>
        <v>0</v>
      </c>
      <c r="E53" s="24">
        <f>ROUND(E55+E54,0)</f>
        <v>0</v>
      </c>
      <c r="F53" s="70">
        <v>410</v>
      </c>
    </row>
    <row r="54" spans="1:11" ht="14.75" customHeight="1">
      <c r="A54" s="232" t="s">
        <v>154</v>
      </c>
      <c r="B54" s="413" t="s">
        <v>187</v>
      </c>
      <c r="C54" s="413"/>
      <c r="D54" s="233"/>
      <c r="E54" s="233"/>
      <c r="F54" s="70">
        <v>420</v>
      </c>
    </row>
    <row r="55" spans="1:11" ht="24" customHeight="1" outlineLevel="1">
      <c r="A55" s="232" t="s">
        <v>157</v>
      </c>
      <c r="B55" s="412" t="s">
        <v>356</v>
      </c>
      <c r="C55" s="412"/>
      <c r="D55" s="233"/>
      <c r="E55" s="233"/>
      <c r="F55" s="70">
        <v>430</v>
      </c>
    </row>
    <row r="56" spans="1:11" ht="15" hidden="1" customHeight="1" outlineLevel="1">
      <c r="A56" s="38">
        <f>A53+1</f>
        <v>6</v>
      </c>
      <c r="B56" s="414" t="s">
        <v>357</v>
      </c>
      <c r="C56" s="414"/>
      <c r="D56" s="23"/>
      <c r="E56" s="23"/>
      <c r="F56" s="70">
        <v>440</v>
      </c>
    </row>
    <row r="57" spans="1:11" ht="15" customHeight="1">
      <c r="A57" s="231"/>
      <c r="B57" s="408" t="s">
        <v>63</v>
      </c>
      <c r="C57" s="408"/>
      <c r="D57" s="36">
        <f>SUM(D49:D53,D56)</f>
        <v>111794</v>
      </c>
      <c r="E57" s="36">
        <f>SUM(E49:E53,E56)</f>
        <v>232999</v>
      </c>
      <c r="F57" s="70">
        <v>450</v>
      </c>
    </row>
    <row r="58" spans="1:11" ht="6" customHeight="1">
      <c r="A58" s="231"/>
      <c r="B58" s="231"/>
      <c r="D58" s="24"/>
      <c r="E58" s="24"/>
      <c r="F58" s="70"/>
    </row>
    <row r="59" spans="1:11" ht="15" customHeight="1">
      <c r="A59" s="22" t="s">
        <v>131</v>
      </c>
      <c r="B59" s="410" t="s">
        <v>123</v>
      </c>
      <c r="C59" s="410"/>
      <c r="D59" s="24"/>
      <c r="E59" s="24"/>
      <c r="F59" s="70">
        <v>460</v>
      </c>
      <c r="J59" s="1">
        <v>822866</v>
      </c>
      <c r="K59" s="1">
        <v>724283</v>
      </c>
    </row>
    <row r="60" spans="1:11" ht="15" customHeight="1">
      <c r="A60" s="38">
        <v>1</v>
      </c>
      <c r="B60" s="1" t="s">
        <v>64</v>
      </c>
      <c r="C60" s="1">
        <f>P_Aktīvs!A333</f>
        <v>2.2000000000000002</v>
      </c>
      <c r="D60" s="23">
        <v>668925</v>
      </c>
      <c r="E60" s="23">
        <v>822866</v>
      </c>
      <c r="F60" s="70">
        <v>470</v>
      </c>
      <c r="J60" s="1">
        <v>91295</v>
      </c>
      <c r="K60" s="1">
        <v>30568</v>
      </c>
    </row>
    <row r="61" spans="1:11" ht="17" hidden="1" customHeight="1">
      <c r="A61" s="38">
        <f>A60+1</f>
        <v>2</v>
      </c>
      <c r="B61" s="411" t="s">
        <v>65</v>
      </c>
      <c r="C61" s="411"/>
      <c r="D61" s="23">
        <v>1327995</v>
      </c>
      <c r="E61" s="23">
        <v>91295</v>
      </c>
      <c r="F61" s="70">
        <v>480</v>
      </c>
      <c r="J61" s="1">
        <v>3540</v>
      </c>
      <c r="K61" s="1">
        <v>3527</v>
      </c>
    </row>
    <row r="62" spans="1:11" ht="15" hidden="1" customHeight="1">
      <c r="A62" s="38">
        <f t="shared" ref="A62:A67" si="4">A61+1</f>
        <v>3</v>
      </c>
      <c r="B62" s="409" t="s">
        <v>66</v>
      </c>
      <c r="C62" s="409"/>
      <c r="D62" s="23">
        <v>3540</v>
      </c>
      <c r="E62" s="23">
        <v>3540</v>
      </c>
      <c r="F62" s="70">
        <v>490</v>
      </c>
      <c r="J62" s="1">
        <v>7702</v>
      </c>
      <c r="K62" s="1">
        <v>5312</v>
      </c>
    </row>
    <row r="63" spans="1:11" ht="15" customHeight="1">
      <c r="A63" s="38">
        <f>A60+1</f>
        <v>2</v>
      </c>
      <c r="B63" s="1" t="s">
        <v>693</v>
      </c>
      <c r="D63" s="23">
        <v>123181</v>
      </c>
      <c r="E63" s="61">
        <v>91295</v>
      </c>
      <c r="F63" s="70">
        <v>500</v>
      </c>
    </row>
    <row r="64" spans="1:11" ht="14.4" hidden="1" customHeight="1">
      <c r="A64" s="38">
        <v>2</v>
      </c>
      <c r="B64" s="409" t="s">
        <v>67</v>
      </c>
      <c r="C64" s="409"/>
      <c r="D64" s="23">
        <v>3540</v>
      </c>
      <c r="E64" s="23" t="str">
        <f>IF($E$63&lt;&gt;Aktīvs!$E$81,CONCATENATE("Aktīvs nesakrīt ar Pasīvu par ",$E$63-Aktīvs!$E$81," EUR"),"")</f>
        <v>Aktīvs nesakrīt ar Pasīvu par -6099858 EUR</v>
      </c>
      <c r="F64" s="70">
        <v>510</v>
      </c>
    </row>
    <row r="65" spans="1:10" ht="15" customHeight="1">
      <c r="A65" s="38">
        <f>A64+1</f>
        <v>3</v>
      </c>
      <c r="B65" s="1" t="s">
        <v>67</v>
      </c>
      <c r="C65" s="1">
        <f>P_Aktīvs!A349</f>
        <v>2.2999999999999998</v>
      </c>
      <c r="D65" s="23">
        <v>24015</v>
      </c>
      <c r="E65" s="23">
        <v>3540</v>
      </c>
      <c r="F65" s="70">
        <v>520</v>
      </c>
      <c r="J65" s="239"/>
    </row>
    <row r="66" spans="1:10" ht="15" customHeight="1">
      <c r="A66" s="38">
        <f t="shared" si="4"/>
        <v>4</v>
      </c>
      <c r="B66" s="1" t="s">
        <v>68</v>
      </c>
      <c r="C66" s="1">
        <f>P_Aktīvs!A356</f>
        <v>2.4</v>
      </c>
      <c r="D66" s="23">
        <v>8471</v>
      </c>
      <c r="E66" s="23">
        <v>7702</v>
      </c>
      <c r="F66" s="70">
        <v>530</v>
      </c>
      <c r="J66" s="239"/>
    </row>
    <row r="67" spans="1:10" ht="15" hidden="1" customHeight="1">
      <c r="A67" s="38">
        <f t="shared" si="4"/>
        <v>5</v>
      </c>
      <c r="B67" s="409" t="s">
        <v>69</v>
      </c>
      <c r="C67" s="409"/>
      <c r="D67" s="29"/>
      <c r="E67" s="29"/>
      <c r="F67" s="70">
        <v>540</v>
      </c>
      <c r="J67" s="239"/>
    </row>
    <row r="68" spans="1:10" ht="15" customHeight="1">
      <c r="A68" s="70"/>
      <c r="B68" s="408" t="s">
        <v>70</v>
      </c>
      <c r="C68" s="408"/>
      <c r="D68" s="25">
        <v>824592</v>
      </c>
      <c r="E68" s="25">
        <f>SUM(E60+E63+E65+E66)</f>
        <v>925403</v>
      </c>
      <c r="F68" s="70">
        <v>550</v>
      </c>
      <c r="J68" s="239"/>
    </row>
    <row r="69" spans="1:10" ht="6" customHeight="1">
      <c r="A69" s="70"/>
      <c r="B69" s="70"/>
      <c r="D69" s="24"/>
      <c r="E69" s="24"/>
      <c r="F69" s="70"/>
    </row>
    <row r="70" spans="1:10" ht="15" hidden="1" customHeight="1">
      <c r="A70" s="22" t="s">
        <v>132</v>
      </c>
      <c r="B70" s="410" t="s">
        <v>124</v>
      </c>
      <c r="C70" s="410"/>
      <c r="D70" s="24"/>
      <c r="E70" s="24"/>
      <c r="F70" s="70">
        <v>560</v>
      </c>
    </row>
    <row r="71" spans="1:10" ht="15" hidden="1" customHeight="1">
      <c r="A71" s="38">
        <v>1</v>
      </c>
      <c r="B71" s="409" t="s">
        <v>51</v>
      </c>
      <c r="C71" s="409"/>
      <c r="D71" s="23"/>
      <c r="E71" s="23"/>
      <c r="F71" s="70">
        <v>570</v>
      </c>
    </row>
    <row r="72" spans="1:10" ht="15" hidden="1" customHeight="1">
      <c r="A72" s="38">
        <f>A71+1</f>
        <v>2</v>
      </c>
      <c r="B72" s="411" t="s">
        <v>57</v>
      </c>
      <c r="C72" s="411"/>
      <c r="D72" s="23"/>
      <c r="E72" s="23"/>
      <c r="F72" s="70">
        <v>580</v>
      </c>
    </row>
    <row r="73" spans="1:10" ht="15" hidden="1" customHeight="1">
      <c r="A73" s="38">
        <f t="shared" ref="A73:A74" si="5">A72+1</f>
        <v>3</v>
      </c>
      <c r="B73" s="409" t="s">
        <v>71</v>
      </c>
      <c r="C73" s="409"/>
      <c r="D73" s="23"/>
      <c r="E73" s="23"/>
      <c r="F73" s="70">
        <v>590</v>
      </c>
    </row>
    <row r="74" spans="1:10" ht="15" hidden="1" customHeight="1">
      <c r="A74" s="38">
        <f t="shared" si="5"/>
        <v>4</v>
      </c>
      <c r="B74" s="409" t="s">
        <v>72</v>
      </c>
      <c r="C74" s="409"/>
      <c r="D74" s="29"/>
      <c r="E74" s="29"/>
      <c r="F74" s="70">
        <v>600</v>
      </c>
    </row>
    <row r="75" spans="1:10" ht="15" hidden="1" customHeight="1">
      <c r="A75" s="231"/>
      <c r="B75" s="408" t="s">
        <v>184</v>
      </c>
      <c r="C75" s="408"/>
      <c r="D75" s="25">
        <f>SUM(D71:D74)</f>
        <v>0</v>
      </c>
      <c r="E75" s="25">
        <f>SUM(E71:E74)</f>
        <v>0</v>
      </c>
      <c r="F75" s="70">
        <v>610</v>
      </c>
    </row>
    <row r="76" spans="1:10" ht="6" customHeight="1">
      <c r="A76" s="231"/>
      <c r="B76" s="231"/>
      <c r="D76" s="24"/>
      <c r="E76" s="24"/>
      <c r="F76" s="70"/>
    </row>
    <row r="77" spans="1:10" ht="63.9" customHeight="1">
      <c r="A77" s="22" t="s">
        <v>132</v>
      </c>
      <c r="B77" s="18" t="s">
        <v>125</v>
      </c>
      <c r="C77" s="18">
        <f>P_Aktīvs!A361</f>
        <v>2.5</v>
      </c>
      <c r="D77" s="31">
        <v>91863</v>
      </c>
      <c r="E77" s="31">
        <v>121263</v>
      </c>
      <c r="F77" s="70">
        <v>620</v>
      </c>
    </row>
    <row r="78" spans="1:10" ht="6" customHeight="1" thickBot="1">
      <c r="D78" s="24"/>
      <c r="E78" s="24"/>
      <c r="F78" s="70"/>
    </row>
    <row r="79" spans="1:10" ht="15" customHeight="1" thickBot="1">
      <c r="B79" s="408" t="s">
        <v>74</v>
      </c>
      <c r="C79" s="408"/>
      <c r="D79" s="28">
        <f>D57+D68+D75+D77</f>
        <v>1028249</v>
      </c>
      <c r="E79" s="28">
        <f>E57+E68+E75+E77</f>
        <v>1279665</v>
      </c>
      <c r="F79" s="70">
        <v>630</v>
      </c>
    </row>
    <row r="80" spans="1:10" ht="9.9" customHeight="1" thickBot="1">
      <c r="D80" s="24"/>
      <c r="E80" s="24"/>
      <c r="F80" s="70"/>
    </row>
    <row r="81" spans="1:7" ht="15" customHeight="1" thickTop="1" thickBot="1">
      <c r="B81" s="410" t="s">
        <v>75</v>
      </c>
      <c r="C81" s="410"/>
      <c r="D81" s="240">
        <f>D79+D45</f>
        <v>5867407</v>
      </c>
      <c r="E81" s="240">
        <f>E79+E45</f>
        <v>6191153</v>
      </c>
      <c r="F81" s="70">
        <v>640</v>
      </c>
    </row>
    <row r="82" spans="1:7" ht="15" customHeight="1" thickTop="1">
      <c r="D82" s="207" t="str">
        <f>IF($D$81&lt;&gt;Pasīvs!$D$63,CONCATENATE("Aktīvs nesakrīt ar Pasīvu par ",$D$81-Pasīvs!$D$63," EUR"),"")</f>
        <v/>
      </c>
      <c r="E82" s="170" t="str">
        <f>IF($E$81&lt;&gt;Pasīvs!$E$63,CONCATENATE("Aktīvs nesakrīt ar Pasīvu par ",$E$81-Pasīvs!$E$63," EUR"),"")</f>
        <v/>
      </c>
      <c r="G82" s="24">
        <f>D12+D31+D57+D68+D77</f>
        <v>5867407</v>
      </c>
    </row>
    <row r="83" spans="1:7" ht="15" hidden="1" customHeight="1">
      <c r="D83" s="207"/>
      <c r="E83" s="170"/>
    </row>
    <row r="84" spans="1:7" ht="15" customHeight="1">
      <c r="A84" s="1" t="str">
        <f>CONCATENATE("Pielikums no ",Saturs!$I$14,"."," līdz ",Saturs!$I$16-1,"."," lapai ir neatņemama šī finanšu pārskata sastāvdaļa.")</f>
        <v>Pielikums no 7. līdz 21. lapai ir neatņemama šī finanšu pārskata sastāvdaļa.</v>
      </c>
    </row>
    <row r="85" spans="1:7" ht="15" customHeight="1">
      <c r="A85" s="70"/>
      <c r="B85" s="70"/>
      <c r="C85" s="70"/>
      <c r="D85" s="70"/>
    </row>
    <row r="86" spans="1:7" ht="15" customHeight="1">
      <c r="A86" s="1" t="s">
        <v>128</v>
      </c>
    </row>
    <row r="88" spans="1:7" ht="15" customHeight="1">
      <c r="A88" s="1" t="str">
        <f>IF(Info!$B$18="","",Info!$B$18)</f>
        <v>Gundars Kūla, valdes loceklis</v>
      </c>
    </row>
    <row r="89" spans="1:7" ht="15" customHeight="1">
      <c r="C89" s="205" t="str">
        <f>IF($A$88="","","paraksts")</f>
        <v>paraksts</v>
      </c>
      <c r="D89" s="235"/>
    </row>
    <row r="90" spans="1:7" ht="15" hidden="1" customHeight="1">
      <c r="A90" s="1" t="str">
        <f>IF(Info!$B$21="","",Info!$B$21)</f>
        <v/>
      </c>
    </row>
    <row r="91" spans="1:7" ht="15" hidden="1" customHeight="1">
      <c r="C91" s="205" t="str">
        <f>IF($A$90="","","paraksts")</f>
        <v/>
      </c>
      <c r="D91" s="235"/>
    </row>
    <row r="92" spans="1:7" ht="15" customHeight="1">
      <c r="A92" s="1" t="str">
        <f>IF(Info!$B$29="","",Info!$B$29)</f>
        <v>Velta Reinbaha, galvenā grāmatvede</v>
      </c>
    </row>
    <row r="93" spans="1:7" ht="15" customHeight="1">
      <c r="C93" s="205" t="str">
        <f>IF($A$92="","","paraksts")</f>
        <v>paraksts</v>
      </c>
      <c r="D93" s="235"/>
    </row>
    <row r="94" spans="1:7" ht="15" customHeight="1">
      <c r="A94" s="1" t="str">
        <f>CONCATENATE(Info!$J$6,", ",Info!$J$7)</f>
        <v>Tukumā, 2025.gada 12.martā</v>
      </c>
    </row>
    <row r="140" spans="2:8" ht="15" customHeight="1">
      <c r="B140" s="284"/>
      <c r="C140" s="284"/>
      <c r="D140" s="284"/>
      <c r="E140" s="284"/>
      <c r="F140" s="284"/>
      <c r="G140" s="284"/>
      <c r="H140" s="284"/>
    </row>
    <row r="141" spans="2:8" ht="15" customHeight="1">
      <c r="B141" s="284"/>
      <c r="C141" s="284"/>
      <c r="D141" s="284"/>
      <c r="E141" s="284"/>
      <c r="F141" s="284"/>
      <c r="G141" s="284"/>
      <c r="H141" s="284"/>
    </row>
    <row r="142" spans="2:8" ht="15" customHeight="1">
      <c r="B142" s="284"/>
      <c r="C142" s="284"/>
      <c r="D142" s="284"/>
      <c r="E142" s="284"/>
      <c r="F142" s="284"/>
      <c r="G142" s="284"/>
      <c r="H142" s="284"/>
    </row>
    <row r="143" spans="2:8" ht="15" customHeight="1">
      <c r="B143" s="284"/>
      <c r="C143" s="284"/>
      <c r="D143" s="284"/>
      <c r="E143" s="284"/>
      <c r="F143" s="284"/>
      <c r="G143" s="284"/>
      <c r="H143" s="284"/>
    </row>
    <row r="144" spans="2:8" ht="15" customHeight="1">
      <c r="B144" s="284"/>
      <c r="C144" s="284"/>
      <c r="D144" s="284"/>
      <c r="E144" s="284"/>
      <c r="F144" s="284"/>
      <c r="G144" s="284"/>
      <c r="H144" s="284"/>
    </row>
    <row r="145" spans="2:8" ht="15" customHeight="1">
      <c r="B145" s="284"/>
      <c r="C145" s="284"/>
      <c r="D145" s="284"/>
      <c r="E145" s="284"/>
      <c r="F145" s="284"/>
      <c r="G145" s="284"/>
      <c r="H145" s="284"/>
    </row>
    <row r="146" spans="2:8" ht="15" customHeight="1">
      <c r="B146" s="284"/>
      <c r="C146" s="284"/>
      <c r="D146" s="284"/>
      <c r="E146" s="284"/>
      <c r="F146" s="284"/>
      <c r="G146" s="284"/>
      <c r="H146" s="284"/>
    </row>
    <row r="147" spans="2:8" ht="15" customHeight="1">
      <c r="B147" s="284"/>
      <c r="C147" s="284"/>
      <c r="D147" s="284"/>
      <c r="E147" s="284"/>
      <c r="F147" s="284"/>
      <c r="G147" s="284"/>
      <c r="H147" s="284"/>
    </row>
    <row r="152" spans="2:8" ht="15" customHeight="1">
      <c r="B152" s="284"/>
      <c r="C152" s="284"/>
      <c r="D152" s="284"/>
      <c r="E152" s="284"/>
      <c r="F152" s="284"/>
      <c r="G152" s="284"/>
      <c r="H152" s="284"/>
    </row>
    <row r="153" spans="2:8" ht="15" customHeight="1">
      <c r="B153" s="284"/>
      <c r="C153" s="284"/>
      <c r="D153" s="284"/>
      <c r="E153" s="284"/>
      <c r="F153" s="284"/>
      <c r="G153" s="284"/>
      <c r="H153" s="284"/>
    </row>
    <row r="154" spans="2:8" ht="15" customHeight="1">
      <c r="B154" s="284"/>
      <c r="C154" s="284"/>
      <c r="D154" s="284"/>
      <c r="E154" s="284"/>
      <c r="F154" s="284"/>
      <c r="G154" s="284"/>
      <c r="H154" s="284"/>
    </row>
    <row r="155" spans="2:8" ht="15" customHeight="1">
      <c r="B155" s="284"/>
      <c r="C155" s="284"/>
      <c r="D155" s="284"/>
      <c r="E155" s="284"/>
      <c r="F155" s="284"/>
      <c r="G155" s="284"/>
      <c r="H155" s="284"/>
    </row>
    <row r="157" spans="2:8" ht="123"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9" hidden="1" customHeight="1"/>
    <row r="210" ht="15" hidden="1" customHeight="1"/>
    <row r="211" ht="15" hidden="1" customHeight="1"/>
    <row r="212" ht="15" hidden="1" customHeight="1"/>
    <row r="228" spans="2:8" ht="15" customHeight="1">
      <c r="B228" s="318"/>
      <c r="C228" s="318"/>
      <c r="D228" s="318"/>
      <c r="E228" s="318"/>
      <c r="F228" s="318"/>
      <c r="G228" s="318"/>
      <c r="H228" s="318"/>
    </row>
    <row r="233" spans="2:8" ht="15" customHeight="1">
      <c r="B233" s="16"/>
      <c r="C233" s="16"/>
      <c r="D233" s="16"/>
      <c r="E233" s="16"/>
      <c r="F233" s="16"/>
      <c r="G233" s="16"/>
    </row>
    <row r="234" spans="2:8" ht="15" customHeight="1">
      <c r="B234" s="16"/>
      <c r="C234" s="16"/>
      <c r="D234" s="16"/>
      <c r="E234" s="16"/>
      <c r="F234" s="16"/>
      <c r="G234" s="16"/>
    </row>
    <row r="235" spans="2:8" ht="15" customHeight="1">
      <c r="B235" s="16"/>
      <c r="C235" s="16"/>
      <c r="D235" s="16"/>
      <c r="E235" s="16"/>
      <c r="F235" s="16"/>
      <c r="G235" s="16"/>
    </row>
    <row r="236" spans="2:8" ht="15" customHeight="1">
      <c r="B236" s="16"/>
      <c r="C236" s="16"/>
      <c r="D236" s="16"/>
      <c r="E236" s="16"/>
      <c r="F236" s="16"/>
      <c r="G236" s="16"/>
    </row>
    <row r="240" spans="2:8" ht="15.65" customHeight="1">
      <c r="B240" s="16"/>
      <c r="C240" s="16"/>
      <c r="D240" s="16"/>
      <c r="E240" s="16"/>
      <c r="F240" s="16"/>
      <c r="G240" s="16"/>
      <c r="H240" s="16"/>
    </row>
    <row r="241" spans="2:8" ht="15" customHeight="1">
      <c r="B241" s="16"/>
      <c r="C241" s="16"/>
      <c r="D241" s="16"/>
      <c r="E241" s="16"/>
      <c r="F241" s="16"/>
      <c r="G241" s="16"/>
      <c r="H241" s="16"/>
    </row>
    <row r="242" spans="2:8" ht="15" customHeight="1">
      <c r="B242" s="16"/>
      <c r="C242" s="16"/>
      <c r="D242" s="16"/>
      <c r="E242" s="16"/>
      <c r="F242" s="16"/>
      <c r="G242" s="16"/>
      <c r="H242" s="16"/>
    </row>
    <row r="243" spans="2:8" ht="15" customHeight="1">
      <c r="B243" s="16"/>
      <c r="C243" s="16"/>
      <c r="D243" s="16"/>
      <c r="E243" s="16"/>
      <c r="F243" s="16"/>
      <c r="G243" s="16"/>
      <c r="H243" s="16"/>
    </row>
    <row r="244" spans="2:8" ht="15" customHeight="1">
      <c r="B244" s="16"/>
      <c r="C244" s="16"/>
      <c r="D244" s="16"/>
      <c r="E244" s="16"/>
      <c r="F244" s="16"/>
      <c r="G244" s="16"/>
      <c r="H244" s="16"/>
    </row>
    <row r="252" spans="2:8" ht="11.4" customHeight="1"/>
    <row r="253" spans="2:8" ht="4.25" hidden="1" customHeight="1"/>
    <row r="254" spans="2:8" ht="15" hidden="1" customHeight="1"/>
    <row r="255" spans="2:8" ht="15" hidden="1" customHeight="1"/>
    <row r="256" spans="2:8" ht="15" hidden="1" customHeight="1"/>
    <row r="257" spans="2:8" ht="15" hidden="1" customHeight="1"/>
    <row r="258" spans="2:8" ht="15" hidden="1" customHeight="1"/>
    <row r="259" spans="2:8" ht="15" hidden="1" customHeight="1"/>
    <row r="260" spans="2:8" ht="15" hidden="1" customHeight="1"/>
    <row r="261" spans="2:8" ht="15" hidden="1" customHeight="1"/>
    <row r="262" spans="2:8" ht="15" hidden="1" customHeight="1"/>
    <row r="263" spans="2:8" ht="15" hidden="1" customHeight="1"/>
    <row r="266" spans="2:8" ht="15" customHeight="1">
      <c r="D266" s="284"/>
      <c r="E266" s="284"/>
      <c r="F266" s="284"/>
      <c r="G266" s="284"/>
      <c r="H266" s="284"/>
    </row>
    <row r="267" spans="2:8" ht="15" customHeight="1">
      <c r="D267" s="284"/>
      <c r="E267" s="284"/>
      <c r="F267" s="284"/>
      <c r="G267" s="284"/>
      <c r="H267" s="284"/>
    </row>
    <row r="268" spans="2:8" ht="15" customHeight="1">
      <c r="D268" s="284"/>
      <c r="E268" s="284"/>
      <c r="F268" s="284"/>
      <c r="G268" s="284"/>
      <c r="H268" s="284"/>
    </row>
    <row r="269" spans="2:8" ht="15" customHeight="1">
      <c r="B269" s="308"/>
      <c r="C269" s="308"/>
      <c r="D269" s="284"/>
      <c r="E269" s="284"/>
      <c r="F269" s="284"/>
      <c r="G269" s="284"/>
      <c r="H269" s="284"/>
    </row>
    <row r="270" spans="2:8" ht="15" customHeight="1">
      <c r="B270" s="308"/>
      <c r="C270" s="308"/>
      <c r="D270" s="284"/>
      <c r="E270" s="284"/>
      <c r="F270" s="284"/>
      <c r="G270" s="284"/>
      <c r="H270" s="284"/>
    </row>
    <row r="271" spans="2:8" ht="15" customHeight="1">
      <c r="B271" s="308"/>
      <c r="C271" s="308"/>
      <c r="D271" s="284"/>
      <c r="E271" s="284"/>
      <c r="F271" s="284"/>
      <c r="G271" s="284"/>
      <c r="H271" s="284"/>
    </row>
    <row r="272" spans="2:8" ht="15" customHeight="1">
      <c r="B272" s="308"/>
      <c r="C272" s="308"/>
      <c r="D272" s="284"/>
      <c r="E272" s="284"/>
      <c r="F272" s="284"/>
      <c r="G272" s="284"/>
      <c r="H272" s="284"/>
    </row>
    <row r="273" spans="2:8" ht="15" customHeight="1">
      <c r="B273" s="308"/>
      <c r="C273" s="308"/>
      <c r="D273" s="284"/>
      <c r="E273" s="284"/>
      <c r="F273" s="284"/>
      <c r="G273" s="284"/>
      <c r="H273" s="284"/>
    </row>
    <row r="274" spans="2:8" ht="15" customHeight="1">
      <c r="B274" s="308"/>
      <c r="C274" s="308"/>
      <c r="D274" s="284"/>
      <c r="E274" s="284"/>
      <c r="F274" s="284"/>
      <c r="G274" s="284"/>
      <c r="H274" s="284"/>
    </row>
    <row r="312" ht="7.25" customHeight="1"/>
    <row r="328" ht="8.4" customHeight="1"/>
    <row r="329" ht="17.399999999999999" customHeight="1"/>
    <row r="333" ht="6" customHeight="1"/>
    <row r="335" ht="9" customHeight="1"/>
    <row r="339" ht="19.75" customHeight="1"/>
    <row r="340" ht="18.649999999999999" hidden="1" customHeight="1"/>
    <row r="341" ht="58.75" customHeight="1"/>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60">
    <mergeCell ref="F1:F2"/>
    <mergeCell ref="B12:C12"/>
    <mergeCell ref="B43:C43"/>
    <mergeCell ref="A1:E1"/>
    <mergeCell ref="B7:C7"/>
    <mergeCell ref="B8:C8"/>
    <mergeCell ref="B9:C9"/>
    <mergeCell ref="B22:C22"/>
    <mergeCell ref="B39:C39"/>
    <mergeCell ref="B40:C40"/>
    <mergeCell ref="B42:C42"/>
    <mergeCell ref="B28:C28"/>
    <mergeCell ref="B30:C30"/>
    <mergeCell ref="B33:C33"/>
    <mergeCell ref="B23:C23"/>
    <mergeCell ref="B25:C25"/>
    <mergeCell ref="B34:C34"/>
    <mergeCell ref="B10:C10"/>
    <mergeCell ref="B11:C11"/>
    <mergeCell ref="B14:C14"/>
    <mergeCell ref="B15:C15"/>
    <mergeCell ref="B21:C21"/>
    <mergeCell ref="B19:C19"/>
    <mergeCell ref="B16:C16"/>
    <mergeCell ref="B18:C18"/>
    <mergeCell ref="B17:C17"/>
    <mergeCell ref="B20:C20"/>
    <mergeCell ref="B29:C29"/>
    <mergeCell ref="B61:C61"/>
    <mergeCell ref="B26:C26"/>
    <mergeCell ref="B81:C81"/>
    <mergeCell ref="B72:C72"/>
    <mergeCell ref="B73:C73"/>
    <mergeCell ref="B74:C74"/>
    <mergeCell ref="B75:C75"/>
    <mergeCell ref="B79:C79"/>
    <mergeCell ref="B71:C71"/>
    <mergeCell ref="B68:C68"/>
    <mergeCell ref="B62:C62"/>
    <mergeCell ref="B64:C64"/>
    <mergeCell ref="B55:C55"/>
    <mergeCell ref="B27:C27"/>
    <mergeCell ref="B54:C54"/>
    <mergeCell ref="B56:C56"/>
    <mergeCell ref="B57:C57"/>
    <mergeCell ref="B35:C35"/>
    <mergeCell ref="B36:C36"/>
    <mergeCell ref="B67:C67"/>
    <mergeCell ref="B70:C70"/>
    <mergeCell ref="B45:C45"/>
    <mergeCell ref="B53:C53"/>
    <mergeCell ref="B37:C37"/>
    <mergeCell ref="B38:C38"/>
    <mergeCell ref="B49:C49"/>
    <mergeCell ref="B50:C50"/>
    <mergeCell ref="B51:C51"/>
    <mergeCell ref="B52:C52"/>
    <mergeCell ref="B41:C41"/>
    <mergeCell ref="B48:C48"/>
    <mergeCell ref="B59:C59"/>
  </mergeCells>
  <conditionalFormatting sqref="C89">
    <cfRule type="cellIs" dxfId="72" priority="1" stopIfTrue="1" operator="equal">
      <formula>"paraksts"</formula>
    </cfRule>
  </conditionalFormatting>
  <conditionalFormatting sqref="C91">
    <cfRule type="cellIs" dxfId="71" priority="2" stopIfTrue="1" operator="equal">
      <formula>"paraksts"</formula>
    </cfRule>
  </conditionalFormatting>
  <conditionalFormatting sqref="C93">
    <cfRule type="cellIs" dxfId="70" priority="3" stopIfTrue="1" operator="equal">
      <formula>"paraksts"</formula>
    </cfRule>
  </conditionalFormatting>
  <printOptions horizontalCentered="1"/>
  <pageMargins left="0.23622047244094491" right="0.23622047244094491" top="0.97008928571428577" bottom="0.74803149606299213" header="0.31496062992125984" footer="0.31496062992125984"/>
  <pageSetup paperSize="9" scale="82" firstPageNumber="7" orientation="portrait" blackAndWhite="1" r:id="rId2"/>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J340"/>
  <sheetViews>
    <sheetView view="pageBreakPreview" topLeftCell="A10" zoomScaleNormal="100" zoomScaleSheetLayoutView="100" zoomScalePageLayoutView="55" workbookViewId="0">
      <selection activeCell="D49" sqref="D49"/>
    </sheetView>
  </sheetViews>
  <sheetFormatPr defaultColWidth="9.08984375" defaultRowHeight="15" customHeight="1" outlineLevelRow="1"/>
  <cols>
    <col min="1" max="1" width="3.6328125" style="4" customWidth="1"/>
    <col min="2" max="2" width="30.6328125" style="4" customWidth="1"/>
    <col min="3" max="3" width="24.6328125" style="4" customWidth="1"/>
    <col min="4" max="4" width="13.36328125" style="4" customWidth="1"/>
    <col min="5" max="5" width="12.08984375" style="4" customWidth="1"/>
    <col min="6" max="6" width="10.54296875" style="4" hidden="1" customWidth="1"/>
    <col min="7" max="10" width="0" style="4" hidden="1" customWidth="1"/>
    <col min="11" max="16384" width="9.08984375" style="4"/>
  </cols>
  <sheetData>
    <row r="1" spans="1:10" ht="29.4" customHeight="1">
      <c r="A1" s="401" t="s">
        <v>39</v>
      </c>
      <c r="B1" s="401"/>
      <c r="C1" s="401"/>
      <c r="D1" s="401"/>
      <c r="E1" s="401"/>
      <c r="F1" s="423" t="s">
        <v>425</v>
      </c>
    </row>
    <row r="2" spans="1:10" ht="8.4" customHeight="1">
      <c r="F2" s="423"/>
    </row>
    <row r="3" spans="1:10" ht="46.5" customHeight="1">
      <c r="A3" s="19" t="s">
        <v>76</v>
      </c>
      <c r="D3" s="104" t="s">
        <v>603</v>
      </c>
      <c r="E3" s="104" t="s">
        <v>604</v>
      </c>
    </row>
    <row r="4" spans="1:10" ht="15" customHeight="1">
      <c r="D4" s="15" t="str">
        <f>Info!$J$8</f>
        <v>EUR</v>
      </c>
      <c r="E4" s="15" t="str">
        <f>Info!$J$8</f>
        <v>EUR</v>
      </c>
    </row>
    <row r="5" spans="1:10" ht="15" customHeight="1">
      <c r="A5" s="18" t="s">
        <v>78</v>
      </c>
      <c r="F5" s="70">
        <v>650</v>
      </c>
    </row>
    <row r="6" spans="1:10" ht="16.5" customHeight="1">
      <c r="A6" s="38">
        <v>1</v>
      </c>
      <c r="B6" s="1" t="s">
        <v>79</v>
      </c>
      <c r="C6" s="1">
        <f>P_Pasīvs!A52</f>
        <v>3.1</v>
      </c>
      <c r="D6" s="23">
        <v>2847393</v>
      </c>
      <c r="E6" s="23">
        <v>2824211</v>
      </c>
      <c r="F6" s="70">
        <v>660</v>
      </c>
      <c r="J6" s="4" t="s">
        <v>906</v>
      </c>
    </row>
    <row r="7" spans="1:10" ht="15" hidden="1" customHeight="1">
      <c r="A7" s="38">
        <f>A6+1</f>
        <v>2</v>
      </c>
      <c r="B7" s="411" t="s">
        <v>80</v>
      </c>
      <c r="C7" s="411"/>
      <c r="D7" s="23"/>
      <c r="E7" s="23"/>
      <c r="F7" s="70">
        <v>670</v>
      </c>
    </row>
    <row r="8" spans="1:10" ht="18.5" customHeight="1">
      <c r="A8" s="38">
        <f>A7+1</f>
        <v>3</v>
      </c>
      <c r="B8" s="409" t="s">
        <v>81</v>
      </c>
      <c r="C8" s="409"/>
      <c r="D8" s="23">
        <v>31836</v>
      </c>
      <c r="E8" s="23"/>
      <c r="F8" s="70">
        <v>680</v>
      </c>
    </row>
    <row r="9" spans="1:10" ht="20" hidden="1" customHeight="1">
      <c r="A9" s="38">
        <f t="shared" ref="A9:A10" si="0">A8+1</f>
        <v>4</v>
      </c>
      <c r="B9" s="409" t="s">
        <v>192</v>
      </c>
      <c r="C9" s="409"/>
      <c r="D9" s="23"/>
      <c r="E9" s="23"/>
      <c r="F9" s="70">
        <v>690</v>
      </c>
    </row>
    <row r="10" spans="1:10" ht="17.25" customHeight="1">
      <c r="A10" s="38">
        <f t="shared" si="0"/>
        <v>5</v>
      </c>
      <c r="B10" s="409" t="s">
        <v>82</v>
      </c>
      <c r="C10" s="409"/>
      <c r="D10" s="24"/>
      <c r="E10" s="24"/>
      <c r="F10" s="70" t="s">
        <v>512</v>
      </c>
    </row>
    <row r="11" spans="1:10" ht="26.75" hidden="1" customHeight="1">
      <c r="A11" s="35" t="s">
        <v>154</v>
      </c>
      <c r="B11" s="420" t="s">
        <v>193</v>
      </c>
      <c r="C11" s="420"/>
      <c r="D11" s="39"/>
      <c r="E11" s="39"/>
      <c r="F11" s="70">
        <v>710</v>
      </c>
    </row>
    <row r="12" spans="1:10" ht="21.75" hidden="1" customHeight="1">
      <c r="A12" s="35" t="s">
        <v>157</v>
      </c>
      <c r="B12" s="420" t="s">
        <v>194</v>
      </c>
      <c r="C12" s="420"/>
      <c r="D12" s="39"/>
      <c r="E12" s="39"/>
      <c r="F12" s="70">
        <v>720</v>
      </c>
    </row>
    <row r="13" spans="1:10" ht="18.5" hidden="1" customHeight="1">
      <c r="A13" s="35" t="s">
        <v>161</v>
      </c>
      <c r="B13" s="420" t="s">
        <v>195</v>
      </c>
      <c r="C13" s="420"/>
      <c r="D13" s="39"/>
      <c r="E13" s="39"/>
      <c r="F13" s="70">
        <v>730</v>
      </c>
    </row>
    <row r="14" spans="1:10" ht="16.25" hidden="1" customHeight="1">
      <c r="A14" s="35" t="s">
        <v>198</v>
      </c>
      <c r="B14" s="420" t="s">
        <v>196</v>
      </c>
      <c r="C14" s="420"/>
      <c r="D14" s="39"/>
      <c r="E14" s="39"/>
      <c r="F14" s="70">
        <v>740</v>
      </c>
    </row>
    <row r="15" spans="1:10" ht="1.25" hidden="1" customHeight="1" outlineLevel="1">
      <c r="A15" s="35" t="s">
        <v>199</v>
      </c>
      <c r="B15" s="421" t="s">
        <v>197</v>
      </c>
      <c r="C15" s="421"/>
      <c r="D15" s="39"/>
      <c r="E15" s="39"/>
      <c r="F15" s="70">
        <v>750</v>
      </c>
    </row>
    <row r="16" spans="1:10" ht="13.25" customHeight="1" collapsed="1">
      <c r="A16" s="35" t="s">
        <v>200</v>
      </c>
      <c r="B16" s="420" t="s">
        <v>201</v>
      </c>
      <c r="C16" s="420"/>
      <c r="D16" s="39"/>
      <c r="E16" s="39">
        <v>12183</v>
      </c>
      <c r="F16" s="70">
        <v>760</v>
      </c>
    </row>
    <row r="17" spans="1:6" ht="15" customHeight="1">
      <c r="A17" s="38">
        <f>A6+1</f>
        <v>2</v>
      </c>
      <c r="B17" s="409" t="s">
        <v>202</v>
      </c>
      <c r="C17" s="409"/>
      <c r="D17" s="23">
        <v>124197</v>
      </c>
      <c r="E17" s="23">
        <v>96105</v>
      </c>
      <c r="F17" s="70">
        <v>780</v>
      </c>
    </row>
    <row r="18" spans="1:6" ht="15" customHeight="1" thickBot="1">
      <c r="A18" s="38">
        <f>A17+1</f>
        <v>3</v>
      </c>
      <c r="B18" s="409" t="s">
        <v>111</v>
      </c>
      <c r="C18" s="409"/>
      <c r="D18" s="23">
        <v>-41238</v>
      </c>
      <c r="E18" s="23">
        <v>28092</v>
      </c>
      <c r="F18" s="70">
        <v>790</v>
      </c>
    </row>
    <row r="19" spans="1:6" ht="15" hidden="1" customHeight="1" outlineLevel="1" thickBot="1">
      <c r="A19" s="38">
        <f>A18+1</f>
        <v>4</v>
      </c>
      <c r="B19" s="422" t="s">
        <v>366</v>
      </c>
      <c r="C19" s="422"/>
      <c r="D19" s="23"/>
      <c r="E19" s="23"/>
      <c r="F19" s="70"/>
    </row>
    <row r="20" spans="1:6" ht="15" customHeight="1" collapsed="1" thickBot="1">
      <c r="B20" s="408" t="s">
        <v>83</v>
      </c>
      <c r="C20" s="408"/>
      <c r="D20" s="28">
        <f>SUM(D6,D7,D8,D9,D10,D17,D19,D18,D16)</f>
        <v>2962188</v>
      </c>
      <c r="E20" s="28">
        <f>SUM(E6,E7,E8,E9,E10,E17,E19,E18,E14,E16)</f>
        <v>2960591</v>
      </c>
      <c r="F20" s="70">
        <v>800</v>
      </c>
    </row>
    <row r="21" spans="1:6" ht="13.5" customHeight="1">
      <c r="D21" s="26"/>
      <c r="E21" s="26"/>
      <c r="F21" s="70"/>
    </row>
    <row r="22" spans="1:6" ht="15" hidden="1" customHeight="1">
      <c r="A22" s="18" t="s">
        <v>84</v>
      </c>
      <c r="D22" s="26"/>
      <c r="E22" s="26"/>
      <c r="F22" s="70">
        <v>810</v>
      </c>
    </row>
    <row r="23" spans="1:6" ht="15" hidden="1" customHeight="1">
      <c r="A23" s="38">
        <v>1</v>
      </c>
      <c r="B23" s="409" t="s">
        <v>86</v>
      </c>
      <c r="C23" s="409"/>
      <c r="D23" s="23"/>
      <c r="E23" s="23"/>
      <c r="F23" s="70">
        <v>820</v>
      </c>
    </row>
    <row r="24" spans="1:6" ht="15" hidden="1" customHeight="1">
      <c r="A24" s="38">
        <f>A23+1</f>
        <v>2</v>
      </c>
      <c r="B24" s="409" t="s">
        <v>87</v>
      </c>
      <c r="C24" s="409"/>
      <c r="D24" s="23"/>
      <c r="E24" s="23"/>
      <c r="F24" s="70">
        <v>830</v>
      </c>
    </row>
    <row r="25" spans="1:6" ht="15" hidden="1" customHeight="1" thickBot="1">
      <c r="A25" s="38">
        <f>A24-1</f>
        <v>1</v>
      </c>
      <c r="B25" s="409" t="s">
        <v>88</v>
      </c>
      <c r="C25" s="409"/>
      <c r="D25" s="120"/>
      <c r="E25" s="23">
        <v>0</v>
      </c>
      <c r="F25" s="70">
        <v>840</v>
      </c>
    </row>
    <row r="26" spans="1:6" ht="15" hidden="1" customHeight="1" thickBot="1">
      <c r="B26" s="408" t="s">
        <v>85</v>
      </c>
      <c r="C26" s="408"/>
      <c r="D26" s="28">
        <f>SUM(D23:D25)</f>
        <v>0</v>
      </c>
      <c r="E26" s="28">
        <f>SUM(E23:E25)</f>
        <v>0</v>
      </c>
      <c r="F26" s="70">
        <v>850</v>
      </c>
    </row>
    <row r="27" spans="1:6" ht="9.9" hidden="1" customHeight="1">
      <c r="D27" s="26">
        <v>1863352</v>
      </c>
      <c r="E27" s="26"/>
      <c r="F27" s="70"/>
    </row>
    <row r="28" spans="1:6" ht="14.25" customHeight="1">
      <c r="A28" s="18" t="s">
        <v>188</v>
      </c>
      <c r="D28" s="26"/>
      <c r="E28" s="26"/>
      <c r="F28" s="70">
        <v>860</v>
      </c>
    </row>
    <row r="29" spans="1:6" ht="15" hidden="1" customHeight="1">
      <c r="A29" s="38">
        <v>1</v>
      </c>
      <c r="B29" s="409" t="s">
        <v>89</v>
      </c>
      <c r="C29" s="409"/>
      <c r="D29" s="23"/>
      <c r="E29" s="23"/>
      <c r="F29" s="70">
        <v>870</v>
      </c>
    </row>
    <row r="30" spans="1:6" ht="15" hidden="1" customHeight="1">
      <c r="A30" s="38">
        <f>A29+1</f>
        <v>2</v>
      </c>
      <c r="B30" s="411" t="s">
        <v>90</v>
      </c>
      <c r="C30" s="411"/>
      <c r="D30" s="23"/>
      <c r="E30" s="23"/>
      <c r="F30" s="70">
        <v>880</v>
      </c>
    </row>
    <row r="31" spans="1:6" ht="15" hidden="1" customHeight="1">
      <c r="A31" s="38">
        <f t="shared" ref="A31:A42" si="1">A30+1</f>
        <v>3</v>
      </c>
      <c r="B31" s="409" t="s">
        <v>91</v>
      </c>
      <c r="C31" s="409"/>
      <c r="D31" s="23">
        <v>4839159</v>
      </c>
      <c r="E31" s="23">
        <v>4911488</v>
      </c>
      <c r="F31" s="70">
        <v>890</v>
      </c>
    </row>
    <row r="32" spans="1:6" ht="15.65" customHeight="1">
      <c r="A32" s="38">
        <v>1</v>
      </c>
      <c r="B32" s="1" t="s">
        <v>91</v>
      </c>
      <c r="C32" s="1">
        <f>P_Pasīvs!A67</f>
        <v>3.2</v>
      </c>
      <c r="D32" s="23">
        <v>45288</v>
      </c>
      <c r="E32" s="23">
        <v>73341</v>
      </c>
      <c r="F32" s="70">
        <v>900</v>
      </c>
    </row>
    <row r="33" spans="1:6" ht="15" hidden="1" customHeight="1">
      <c r="A33" s="38">
        <f t="shared" si="1"/>
        <v>2</v>
      </c>
      <c r="B33" s="409" t="s">
        <v>93</v>
      </c>
      <c r="C33" s="409"/>
      <c r="D33" s="23"/>
      <c r="E33" s="23"/>
      <c r="F33" s="70">
        <v>910</v>
      </c>
    </row>
    <row r="34" spans="1:6" ht="15" hidden="1" customHeight="1">
      <c r="A34" s="38">
        <f t="shared" si="1"/>
        <v>3</v>
      </c>
      <c r="B34" s="409" t="s">
        <v>94</v>
      </c>
      <c r="C34" s="409"/>
      <c r="D34" s="23"/>
      <c r="E34" s="23"/>
      <c r="F34" s="70">
        <v>920</v>
      </c>
    </row>
    <row r="35" spans="1:6" ht="15" hidden="1" customHeight="1">
      <c r="A35" s="38">
        <f t="shared" si="1"/>
        <v>4</v>
      </c>
      <c r="B35" s="409" t="s">
        <v>95</v>
      </c>
      <c r="C35" s="409"/>
      <c r="D35" s="23"/>
      <c r="E35" s="23"/>
      <c r="F35" s="70">
        <v>930</v>
      </c>
    </row>
    <row r="36" spans="1:6" ht="15" hidden="1" customHeight="1">
      <c r="A36" s="38">
        <f t="shared" si="1"/>
        <v>5</v>
      </c>
      <c r="B36" s="409" t="s">
        <v>96</v>
      </c>
      <c r="C36" s="409"/>
      <c r="D36" s="23"/>
      <c r="E36" s="23"/>
      <c r="F36" s="70">
        <v>940</v>
      </c>
    </row>
    <row r="37" spans="1:6" ht="12" customHeight="1">
      <c r="A37" s="38">
        <f>A32+1</f>
        <v>2</v>
      </c>
      <c r="B37" s="1" t="s">
        <v>92</v>
      </c>
      <c r="C37" s="1">
        <v>3.3</v>
      </c>
      <c r="D37" s="23">
        <v>820316</v>
      </c>
      <c r="E37" s="23">
        <v>964288</v>
      </c>
      <c r="F37" s="70">
        <v>950</v>
      </c>
    </row>
    <row r="38" spans="1:6" ht="1.25" hidden="1" customHeight="1">
      <c r="A38" s="38">
        <f t="shared" si="1"/>
        <v>3</v>
      </c>
      <c r="B38" s="45" t="s">
        <v>98</v>
      </c>
      <c r="C38" s="45"/>
      <c r="D38" s="23"/>
      <c r="E38" s="23"/>
      <c r="F38" s="70">
        <v>960</v>
      </c>
    </row>
    <row r="39" spans="1:6" ht="0.65" hidden="1" customHeight="1" outlineLevel="1">
      <c r="A39" s="38">
        <f>A38+1</f>
        <v>4</v>
      </c>
      <c r="B39" s="414" t="s">
        <v>358</v>
      </c>
      <c r="C39" s="414"/>
      <c r="D39" s="23"/>
      <c r="E39" s="23"/>
      <c r="F39" s="70">
        <v>970</v>
      </c>
    </row>
    <row r="40" spans="1:6" ht="12.65" hidden="1" customHeight="1" collapsed="1">
      <c r="A40" s="38">
        <f>A39+1</f>
        <v>5</v>
      </c>
      <c r="B40" s="409" t="s">
        <v>99</v>
      </c>
      <c r="C40" s="409"/>
      <c r="D40" s="23"/>
      <c r="E40" s="23"/>
      <c r="F40" s="70">
        <v>980</v>
      </c>
    </row>
    <row r="41" spans="1:6" ht="13.25" customHeight="1">
      <c r="A41" s="38">
        <f>A37+1</f>
        <v>3</v>
      </c>
      <c r="B41" s="1" t="s">
        <v>100</v>
      </c>
      <c r="C41" s="1">
        <v>3.4</v>
      </c>
      <c r="D41" s="23">
        <v>711620</v>
      </c>
      <c r="E41" s="23">
        <v>807531</v>
      </c>
      <c r="F41" s="70">
        <v>990</v>
      </c>
    </row>
    <row r="42" spans="1:6" ht="0.65" customHeight="1" thickBot="1">
      <c r="A42" s="38">
        <f t="shared" si="1"/>
        <v>4</v>
      </c>
      <c r="B42" s="409" t="s">
        <v>101</v>
      </c>
      <c r="C42" s="409"/>
      <c r="D42" s="23"/>
      <c r="E42" s="23"/>
      <c r="F42" s="70">
        <v>1000</v>
      </c>
    </row>
    <row r="43" spans="1:6" ht="15" customHeight="1" thickBot="1">
      <c r="B43" s="408" t="s">
        <v>189</v>
      </c>
      <c r="C43" s="408"/>
      <c r="D43" s="28">
        <v>1577224</v>
      </c>
      <c r="E43" s="28">
        <v>1845160</v>
      </c>
      <c r="F43" s="70">
        <v>1010</v>
      </c>
    </row>
    <row r="44" spans="1:6" ht="9.9" customHeight="1">
      <c r="D44" s="26"/>
      <c r="E44" s="26"/>
      <c r="F44" s="70"/>
    </row>
    <row r="45" spans="1:6" ht="15" customHeight="1">
      <c r="A45" s="18" t="s">
        <v>190</v>
      </c>
      <c r="B45" s="18"/>
      <c r="C45" s="18"/>
      <c r="D45" s="26"/>
      <c r="E45" s="26"/>
      <c r="F45" s="70">
        <v>1020</v>
      </c>
    </row>
    <row r="46" spans="1:6" ht="15" hidden="1" customHeight="1">
      <c r="A46" s="38">
        <v>1</v>
      </c>
      <c r="B46" s="409" t="s">
        <v>89</v>
      </c>
      <c r="C46" s="409"/>
      <c r="D46" s="23"/>
      <c r="E46" s="23"/>
      <c r="F46" s="70">
        <v>1030</v>
      </c>
    </row>
    <row r="47" spans="1:6" ht="15" hidden="1" customHeight="1">
      <c r="A47" s="38">
        <f>A46+1</f>
        <v>2</v>
      </c>
      <c r="B47" s="411" t="s">
        <v>90</v>
      </c>
      <c r="C47" s="411"/>
      <c r="D47" s="23"/>
      <c r="E47" s="23"/>
      <c r="F47" s="70">
        <v>1040</v>
      </c>
    </row>
    <row r="48" spans="1:6" ht="15.65" customHeight="1">
      <c r="A48" s="38">
        <f>A32</f>
        <v>1</v>
      </c>
      <c r="B48" s="1" t="s">
        <v>91</v>
      </c>
      <c r="C48" s="1">
        <v>3.5</v>
      </c>
      <c r="D48" s="23">
        <v>124161</v>
      </c>
      <c r="E48" s="23">
        <v>114360</v>
      </c>
      <c r="F48" s="70">
        <v>1050</v>
      </c>
    </row>
    <row r="49" spans="1:6" ht="15" customHeight="1">
      <c r="A49" s="38">
        <f t="shared" ref="A49:A60" si="2">A48+1</f>
        <v>2</v>
      </c>
      <c r="B49" s="1" t="s">
        <v>92</v>
      </c>
      <c r="C49" s="1">
        <f>P_Pasīvs!A230</f>
        <v>3.6</v>
      </c>
      <c r="D49" s="23">
        <v>143972</v>
      </c>
      <c r="E49" s="23">
        <v>188742</v>
      </c>
      <c r="F49" s="70">
        <v>1060</v>
      </c>
    </row>
    <row r="50" spans="1:6" ht="19.75" customHeight="1">
      <c r="A50" s="38">
        <f t="shared" si="2"/>
        <v>3</v>
      </c>
      <c r="B50" s="1" t="s">
        <v>93</v>
      </c>
      <c r="C50" s="1"/>
      <c r="D50" s="23">
        <v>262106</v>
      </c>
      <c r="E50" s="23">
        <v>267989</v>
      </c>
      <c r="F50" s="70">
        <v>1070</v>
      </c>
    </row>
    <row r="51" spans="1:6" ht="15" customHeight="1">
      <c r="A51" s="38">
        <f>A50+1</f>
        <v>4</v>
      </c>
      <c r="B51" s="1" t="s">
        <v>94</v>
      </c>
      <c r="C51" s="1"/>
      <c r="D51" s="23">
        <v>510998</v>
      </c>
      <c r="E51" s="23">
        <v>493562</v>
      </c>
      <c r="F51" s="70">
        <v>1080</v>
      </c>
    </row>
    <row r="52" spans="1:6" ht="1.75" hidden="1" customHeight="1">
      <c r="A52" s="38">
        <f t="shared" si="2"/>
        <v>5</v>
      </c>
      <c r="B52" s="409" t="s">
        <v>95</v>
      </c>
      <c r="C52" s="409"/>
      <c r="D52" s="23"/>
      <c r="E52" s="23"/>
      <c r="F52" s="70">
        <v>1090</v>
      </c>
    </row>
    <row r="53" spans="1:6" ht="2.4" hidden="1" customHeight="1">
      <c r="A53" s="38">
        <f t="shared" si="2"/>
        <v>6</v>
      </c>
      <c r="B53" s="409" t="s">
        <v>96</v>
      </c>
      <c r="C53" s="409"/>
      <c r="D53" s="23"/>
      <c r="E53" s="23"/>
      <c r="F53" s="70">
        <v>1100</v>
      </c>
    </row>
    <row r="54" spans="1:6" ht="14.75" customHeight="1">
      <c r="A54" s="38">
        <f t="shared" si="2"/>
        <v>7</v>
      </c>
      <c r="B54" s="409" t="s">
        <v>97</v>
      </c>
      <c r="C54" s="409"/>
      <c r="E54" s="23"/>
      <c r="F54" s="70">
        <v>1110</v>
      </c>
    </row>
    <row r="55" spans="1:6" ht="24" customHeight="1">
      <c r="A55" s="38">
        <f>A51+1</f>
        <v>5</v>
      </c>
      <c r="B55" s="45" t="s">
        <v>98</v>
      </c>
      <c r="C55" s="45">
        <f>P_Pasīvs!A263</f>
        <v>3.7</v>
      </c>
      <c r="D55" s="23">
        <v>92072</v>
      </c>
      <c r="E55" s="23">
        <v>76924</v>
      </c>
      <c r="F55" s="70">
        <v>1120</v>
      </c>
    </row>
    <row r="56" spans="1:6" ht="15" customHeight="1">
      <c r="A56" s="38">
        <f t="shared" si="2"/>
        <v>6</v>
      </c>
      <c r="B56" s="1" t="s">
        <v>99</v>
      </c>
      <c r="C56" s="1">
        <f>P_Pasīvs!A283</f>
        <v>3.8</v>
      </c>
      <c r="D56" s="23">
        <v>46085</v>
      </c>
      <c r="E56" s="23">
        <v>40049</v>
      </c>
      <c r="F56" s="70">
        <v>1130</v>
      </c>
    </row>
    <row r="57" spans="1:6" ht="15" customHeight="1">
      <c r="A57" s="38">
        <f t="shared" si="2"/>
        <v>7</v>
      </c>
      <c r="B57" s="1" t="s">
        <v>100</v>
      </c>
      <c r="C57" s="154">
        <v>3.9</v>
      </c>
      <c r="D57" s="23">
        <v>95911</v>
      </c>
      <c r="E57" s="23">
        <v>96120</v>
      </c>
      <c r="F57" s="70">
        <v>1140</v>
      </c>
    </row>
    <row r="58" spans="1:6" ht="9.5" hidden="1" customHeight="1">
      <c r="A58" s="38">
        <f t="shared" si="2"/>
        <v>8</v>
      </c>
      <c r="B58" s="409" t="s">
        <v>101</v>
      </c>
      <c r="C58" s="409"/>
      <c r="F58" s="70">
        <v>1150</v>
      </c>
    </row>
    <row r="59" spans="1:6" ht="18" customHeight="1" thickBot="1">
      <c r="A59" s="38">
        <f>A57+1</f>
        <v>8</v>
      </c>
      <c r="B59" s="1" t="s">
        <v>102</v>
      </c>
      <c r="C59" s="267">
        <f>P_Pasīvs!A303</f>
        <v>3.1</v>
      </c>
      <c r="D59" s="23">
        <v>52690</v>
      </c>
      <c r="E59" s="23">
        <v>107656</v>
      </c>
      <c r="F59" s="70">
        <v>1160</v>
      </c>
    </row>
    <row r="60" spans="1:6" ht="15" hidden="1" customHeight="1" thickBot="1">
      <c r="A60" s="38">
        <f t="shared" si="2"/>
        <v>9</v>
      </c>
      <c r="B60" s="409" t="s">
        <v>72</v>
      </c>
      <c r="C60" s="409"/>
      <c r="D60" s="29"/>
      <c r="E60" s="29"/>
      <c r="F60" s="70">
        <v>1170</v>
      </c>
    </row>
    <row r="61" spans="1:6" ht="15" customHeight="1" thickBot="1">
      <c r="B61" s="408" t="s">
        <v>191</v>
      </c>
      <c r="C61" s="408"/>
      <c r="D61" s="28">
        <v>1327995</v>
      </c>
      <c r="E61" s="28">
        <f>SUM(E46:E60)</f>
        <v>1385402</v>
      </c>
      <c r="F61" s="70">
        <v>1180</v>
      </c>
    </row>
    <row r="62" spans="1:6" ht="9.9" customHeight="1" thickBot="1">
      <c r="D62" s="26"/>
      <c r="E62" s="26"/>
      <c r="F62" s="70"/>
    </row>
    <row r="63" spans="1:6" ht="15" customHeight="1" thickTop="1" thickBot="1">
      <c r="B63" s="424" t="s">
        <v>77</v>
      </c>
      <c r="C63" s="424"/>
      <c r="D63" s="30">
        <f>D20+D26+D43+D61</f>
        <v>5867407</v>
      </c>
      <c r="E63" s="30">
        <f>E20+E26+E43+E61</f>
        <v>6191153</v>
      </c>
      <c r="F63" s="70">
        <v>1190</v>
      </c>
    </row>
    <row r="64" spans="1:6" ht="15" customHeight="1" thickTop="1">
      <c r="D64" s="21" t="str">
        <f>IF($D$63&lt;&gt;Aktīvs!$D$81,CONCATENATE("Pasīvs nesakrīt ar Aktīvu par ",$D$63-Aktīvs!$D$81," EUR"),"")</f>
        <v/>
      </c>
      <c r="E64" s="20" t="str">
        <f>IF($E$63&lt;&gt;Aktīvs!$E$81,CONCATENATE("Aktīvs nesakrīt ar Pasīvu par ",$E$63-Aktīvs!$E$81," EUR"),"")</f>
        <v/>
      </c>
    </row>
    <row r="65" spans="1:5" ht="15" customHeight="1">
      <c r="D65" s="21"/>
      <c r="E65" s="20"/>
    </row>
    <row r="66" spans="1:5" ht="15" customHeight="1">
      <c r="A66" s="1" t="str">
        <f>CONCATENATE("Pielikums no ",Saturs!$I$14,"."," līdz ",Saturs!$I$16-1,"."," lapai ir neatņemama šī finanšu pārskata sastāvdaļa.")</f>
        <v>Pielikums no 7. līdz 21. lapai ir neatņemama šī finanšu pārskata sastāvdaļa.</v>
      </c>
    </row>
    <row r="67" spans="1:5" ht="15" customHeight="1">
      <c r="A67" s="8"/>
      <c r="B67" s="8"/>
      <c r="C67" s="8"/>
      <c r="D67" s="8"/>
    </row>
    <row r="68" spans="1:5" ht="15" customHeight="1">
      <c r="A68" s="1" t="s">
        <v>128</v>
      </c>
    </row>
    <row r="70" spans="1:5" ht="15" customHeight="1">
      <c r="A70" s="1" t="str">
        <f>IF(Info!$B$18="","",Info!$B$18)</f>
        <v>Gundars Kūla, valdes loceklis</v>
      </c>
    </row>
    <row r="71" spans="1:5" ht="15" customHeight="1">
      <c r="A71" s="1"/>
      <c r="C71" s="51" t="str">
        <f>IF($A$70="","","paraksts")</f>
        <v>paraksts</v>
      </c>
      <c r="D71" s="54"/>
    </row>
    <row r="72" spans="1:5" ht="15" hidden="1" customHeight="1">
      <c r="A72" s="1" t="str">
        <f>IF(Info!$B$21="","",Info!$B$21)</f>
        <v/>
      </c>
    </row>
    <row r="73" spans="1:5" ht="15" hidden="1" customHeight="1">
      <c r="A73" s="1"/>
      <c r="C73" s="51" t="str">
        <f>IF($A$72="","","paraksts")</f>
        <v/>
      </c>
      <c r="D73" s="54"/>
    </row>
    <row r="74" spans="1:5" ht="15" customHeight="1">
      <c r="A74" s="1" t="str">
        <f>IF(Info!$B$29="","",Info!$B$29)</f>
        <v>Velta Reinbaha, galvenā grāmatvede</v>
      </c>
    </row>
    <row r="75" spans="1:5" ht="15" customHeight="1">
      <c r="A75" s="1"/>
      <c r="C75" s="51" t="str">
        <f>IF($A$74="","","paraksts")</f>
        <v>paraksts</v>
      </c>
      <c r="D75" s="55"/>
    </row>
    <row r="76" spans="1:5" ht="15" customHeight="1">
      <c r="A76" s="1" t="str">
        <f>CONCATENATE(Info!$J$6,", ",Info!$J$7)</f>
        <v>Tukumā, 2025.gada 12.martā</v>
      </c>
    </row>
    <row r="77" spans="1:5" ht="63.9" customHeight="1"/>
    <row r="79" spans="1:5" ht="15" customHeight="1">
      <c r="D79" s="26"/>
    </row>
    <row r="81" spans="4:4" ht="15" customHeight="1">
      <c r="D81" s="26"/>
    </row>
    <row r="139" spans="2:8" ht="15" customHeight="1">
      <c r="B139" s="291"/>
      <c r="C139" s="291"/>
      <c r="D139" s="291"/>
      <c r="E139" s="291"/>
      <c r="F139" s="291"/>
      <c r="G139" s="291"/>
      <c r="H139" s="291"/>
    </row>
    <row r="140" spans="2:8" ht="15" customHeight="1">
      <c r="B140" s="291"/>
      <c r="C140" s="291"/>
      <c r="D140" s="291"/>
      <c r="E140" s="291"/>
      <c r="F140" s="291"/>
      <c r="G140" s="291"/>
      <c r="H140" s="291"/>
    </row>
    <row r="141" spans="2:8" ht="15" customHeight="1">
      <c r="B141" s="291"/>
      <c r="C141" s="291"/>
      <c r="D141" s="291"/>
      <c r="E141" s="291"/>
      <c r="F141" s="291"/>
      <c r="G141" s="291"/>
      <c r="H141" s="291"/>
    </row>
    <row r="142" spans="2:8" ht="15" customHeight="1">
      <c r="B142" s="291"/>
      <c r="C142" s="291"/>
      <c r="D142" s="291"/>
      <c r="E142" s="291"/>
      <c r="F142" s="291"/>
      <c r="G142" s="291"/>
      <c r="H142" s="291"/>
    </row>
    <row r="143" spans="2:8" ht="15" customHeight="1">
      <c r="B143" s="291"/>
      <c r="C143" s="291"/>
      <c r="D143" s="291"/>
      <c r="E143" s="291"/>
      <c r="F143" s="291"/>
      <c r="G143" s="291"/>
      <c r="H143" s="291"/>
    </row>
    <row r="144" spans="2:8" ht="15" customHeight="1">
      <c r="B144" s="291"/>
      <c r="C144" s="291"/>
      <c r="D144" s="291"/>
      <c r="E144" s="291"/>
      <c r="F144" s="291"/>
      <c r="G144" s="291"/>
      <c r="H144" s="291"/>
    </row>
    <row r="145" spans="2:8" ht="15" customHeight="1">
      <c r="B145" s="291"/>
      <c r="C145" s="291"/>
      <c r="D145" s="291"/>
      <c r="E145" s="291"/>
      <c r="F145" s="291"/>
      <c r="G145" s="291"/>
      <c r="H145" s="291"/>
    </row>
    <row r="146" spans="2:8" ht="15" customHeight="1">
      <c r="B146" s="291"/>
      <c r="C146" s="291"/>
      <c r="D146" s="291"/>
      <c r="E146" s="291"/>
      <c r="F146" s="291"/>
      <c r="G146" s="291"/>
      <c r="H146" s="291"/>
    </row>
    <row r="151" spans="2:8" ht="15" customHeight="1">
      <c r="B151" s="291"/>
      <c r="C151" s="291"/>
      <c r="D151" s="291"/>
      <c r="E151" s="291"/>
      <c r="F151" s="291"/>
      <c r="G151" s="291"/>
      <c r="H151" s="291"/>
    </row>
    <row r="152" spans="2:8" ht="15" customHeight="1">
      <c r="B152" s="291"/>
      <c r="C152" s="291"/>
      <c r="D152" s="291"/>
      <c r="E152" s="291"/>
      <c r="F152" s="291"/>
      <c r="G152" s="291"/>
      <c r="H152" s="291"/>
    </row>
    <row r="153" spans="2:8" ht="15" customHeight="1">
      <c r="B153" s="291"/>
      <c r="C153" s="291"/>
      <c r="D153" s="291"/>
      <c r="E153" s="291"/>
      <c r="F153" s="291"/>
      <c r="G153" s="291"/>
      <c r="H153" s="291"/>
    </row>
    <row r="154" spans="2:8" ht="15" customHeight="1">
      <c r="B154" s="291"/>
      <c r="C154" s="291"/>
      <c r="D154" s="291"/>
      <c r="E154" s="291"/>
      <c r="F154" s="291"/>
      <c r="G154" s="291"/>
      <c r="H154" s="291"/>
    </row>
    <row r="157" spans="2:8" ht="123"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9" hidden="1" customHeight="1"/>
    <row r="209" ht="15" hidden="1" customHeight="1"/>
    <row r="210" ht="15" hidden="1" customHeight="1"/>
    <row r="211" ht="15" hidden="1" customHeight="1"/>
    <row r="227" spans="2:8" ht="15" customHeight="1">
      <c r="B227" s="318"/>
      <c r="C227" s="318"/>
      <c r="D227" s="318"/>
      <c r="E227" s="318"/>
      <c r="F227" s="318"/>
      <c r="G227" s="318"/>
      <c r="H227" s="318"/>
    </row>
    <row r="232" spans="2:8" ht="15" customHeight="1">
      <c r="B232" s="16"/>
      <c r="C232" s="16"/>
      <c r="D232" s="16"/>
      <c r="E232" s="16"/>
      <c r="F232" s="16"/>
      <c r="G232" s="16"/>
    </row>
    <row r="233" spans="2:8" ht="15" customHeight="1">
      <c r="B233" s="16"/>
      <c r="C233" s="16"/>
      <c r="D233" s="16"/>
      <c r="E233" s="16"/>
      <c r="F233" s="16"/>
      <c r="G233" s="16"/>
    </row>
    <row r="234" spans="2:8" ht="15" customHeight="1">
      <c r="B234" s="16"/>
      <c r="C234" s="16"/>
      <c r="D234" s="16"/>
      <c r="E234" s="16"/>
      <c r="F234" s="16"/>
      <c r="G234" s="16"/>
    </row>
    <row r="235" spans="2:8" ht="15" customHeight="1">
      <c r="B235" s="16"/>
      <c r="C235" s="16"/>
      <c r="D235" s="16"/>
      <c r="E235" s="16"/>
      <c r="F235" s="16"/>
      <c r="G235" s="16"/>
    </row>
    <row r="239" spans="2:8" ht="15.65" customHeight="1">
      <c r="B239" s="16"/>
      <c r="C239" s="16"/>
      <c r="D239" s="16"/>
      <c r="E239" s="16"/>
      <c r="F239" s="16"/>
      <c r="G239" s="16"/>
      <c r="H239" s="16"/>
    </row>
    <row r="240" spans="2:8" ht="15" customHeight="1">
      <c r="B240" s="16"/>
      <c r="C240" s="16"/>
      <c r="D240" s="16"/>
      <c r="E240" s="16"/>
      <c r="F240" s="16"/>
      <c r="G240" s="16"/>
      <c r="H240" s="16"/>
    </row>
    <row r="241" spans="2:8" ht="15" customHeight="1">
      <c r="B241" s="16"/>
      <c r="C241" s="16"/>
      <c r="D241" s="16"/>
      <c r="E241" s="16"/>
      <c r="F241" s="16"/>
      <c r="G241" s="16"/>
      <c r="H241" s="16"/>
    </row>
    <row r="242" spans="2:8" ht="15" customHeight="1">
      <c r="B242" s="16"/>
      <c r="C242" s="16"/>
      <c r="D242" s="16"/>
      <c r="E242" s="16"/>
      <c r="F242" s="16"/>
      <c r="G242" s="16"/>
      <c r="H242" s="16"/>
    </row>
    <row r="243" spans="2:8" ht="15" customHeight="1">
      <c r="B243" s="16"/>
      <c r="C243" s="16"/>
      <c r="D243" s="16"/>
      <c r="E243" s="16"/>
      <c r="F243" s="16"/>
      <c r="G243" s="16"/>
      <c r="H243" s="16"/>
    </row>
    <row r="251" spans="2:8" ht="11.4" customHeight="1"/>
    <row r="252" spans="2:8" ht="4.25" hidden="1" customHeight="1"/>
    <row r="253" spans="2:8" ht="15" hidden="1" customHeight="1"/>
    <row r="254" spans="2:8" ht="15" hidden="1" customHeight="1"/>
    <row r="255" spans="2:8" ht="15" hidden="1" customHeight="1"/>
    <row r="256" spans="2:8" ht="15" hidden="1" customHeight="1"/>
    <row r="257" spans="2:8" ht="15" hidden="1" customHeight="1"/>
    <row r="258" spans="2:8" ht="15" hidden="1" customHeight="1"/>
    <row r="259" spans="2:8" ht="15" hidden="1" customHeight="1"/>
    <row r="260" spans="2:8" ht="15" hidden="1" customHeight="1"/>
    <row r="261" spans="2:8" ht="15" hidden="1" customHeight="1"/>
    <row r="262" spans="2:8" ht="15" hidden="1" customHeight="1"/>
    <row r="265" spans="2:8" ht="15" customHeight="1">
      <c r="D265" s="291"/>
      <c r="E265" s="291"/>
      <c r="F265" s="291"/>
      <c r="G265" s="291"/>
      <c r="H265" s="291"/>
    </row>
    <row r="266" spans="2:8" ht="15" customHeight="1">
      <c r="D266" s="291"/>
      <c r="E266" s="291"/>
      <c r="F266" s="291"/>
      <c r="G266" s="291"/>
      <c r="H266" s="291"/>
    </row>
    <row r="267" spans="2:8" ht="15" customHeight="1">
      <c r="D267" s="291"/>
      <c r="E267" s="291"/>
      <c r="F267" s="291"/>
      <c r="G267" s="291"/>
      <c r="H267" s="291"/>
    </row>
    <row r="268" spans="2:8" ht="15" customHeight="1">
      <c r="B268" s="308"/>
      <c r="C268" s="308"/>
      <c r="D268" s="291"/>
      <c r="E268" s="291"/>
      <c r="F268" s="291"/>
      <c r="G268" s="291"/>
      <c r="H268" s="291"/>
    </row>
    <row r="269" spans="2:8" ht="15" customHeight="1">
      <c r="B269" s="308"/>
      <c r="C269" s="308"/>
      <c r="D269" s="291"/>
      <c r="E269" s="291"/>
      <c r="F269" s="291"/>
      <c r="G269" s="291"/>
      <c r="H269" s="291"/>
    </row>
    <row r="270" spans="2:8" ht="15" customHeight="1">
      <c r="B270" s="308"/>
      <c r="C270" s="308"/>
      <c r="D270" s="291"/>
      <c r="E270" s="291"/>
      <c r="F270" s="291"/>
      <c r="G270" s="291"/>
      <c r="H270" s="291"/>
    </row>
    <row r="271" spans="2:8" ht="15" customHeight="1">
      <c r="B271" s="308"/>
      <c r="C271" s="308"/>
      <c r="D271" s="291"/>
      <c r="E271" s="291"/>
      <c r="F271" s="291"/>
      <c r="G271" s="291"/>
      <c r="H271" s="291"/>
    </row>
    <row r="272" spans="2:8" ht="15" customHeight="1">
      <c r="B272" s="308"/>
      <c r="C272" s="308"/>
      <c r="D272" s="291"/>
      <c r="E272" s="291"/>
      <c r="F272" s="291"/>
      <c r="G272" s="291"/>
      <c r="H272" s="291"/>
    </row>
    <row r="273" spans="2:8" ht="15" customHeight="1">
      <c r="B273" s="308"/>
      <c r="C273" s="308"/>
      <c r="D273" s="291"/>
      <c r="E273" s="291"/>
      <c r="F273" s="291"/>
      <c r="G273" s="291"/>
      <c r="H273" s="291"/>
    </row>
    <row r="311" ht="7.25" customHeight="1"/>
    <row r="327" ht="8.4" customHeight="1"/>
    <row r="328" ht="17.399999999999999" customHeight="1"/>
    <row r="332" ht="6" customHeight="1"/>
    <row r="334" ht="9" customHeight="1"/>
    <row r="338" ht="19.75" customHeight="1"/>
    <row r="339" ht="18.649999999999999" hidden="1" customHeight="1"/>
    <row r="340" ht="58.75" customHeight="1"/>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40">
    <mergeCell ref="F1:F2"/>
    <mergeCell ref="A1:E1"/>
    <mergeCell ref="B63:C63"/>
    <mergeCell ref="B60:C60"/>
    <mergeCell ref="B58:C58"/>
    <mergeCell ref="B54:C54"/>
    <mergeCell ref="B53:C53"/>
    <mergeCell ref="B52:C52"/>
    <mergeCell ref="B61:C61"/>
    <mergeCell ref="B43:C43"/>
    <mergeCell ref="B40:C40"/>
    <mergeCell ref="B36:C36"/>
    <mergeCell ref="B39:C39"/>
    <mergeCell ref="B47:C47"/>
    <mergeCell ref="B46:C46"/>
    <mergeCell ref="B42:C42"/>
    <mergeCell ref="B35:C35"/>
    <mergeCell ref="B34:C34"/>
    <mergeCell ref="B33:C33"/>
    <mergeCell ref="B24:C24"/>
    <mergeCell ref="B25:C25"/>
    <mergeCell ref="B23:C23"/>
    <mergeCell ref="B20:C20"/>
    <mergeCell ref="B19:C19"/>
    <mergeCell ref="B31:C31"/>
    <mergeCell ref="B30:C30"/>
    <mergeCell ref="B29:C29"/>
    <mergeCell ref="B26:C26"/>
    <mergeCell ref="B7:C7"/>
    <mergeCell ref="B17:C17"/>
    <mergeCell ref="B16:C16"/>
    <mergeCell ref="B13:C13"/>
    <mergeCell ref="B12:C12"/>
    <mergeCell ref="B15:C15"/>
    <mergeCell ref="B14:C14"/>
    <mergeCell ref="B18:C18"/>
    <mergeCell ref="B11:C11"/>
    <mergeCell ref="B10:C10"/>
    <mergeCell ref="B9:C9"/>
    <mergeCell ref="B8:C8"/>
  </mergeCells>
  <conditionalFormatting sqref="C71">
    <cfRule type="cellIs" dxfId="69" priority="3" stopIfTrue="1" operator="equal">
      <formula>"paraksts"</formula>
    </cfRule>
  </conditionalFormatting>
  <conditionalFormatting sqref="C73">
    <cfRule type="cellIs" dxfId="68" priority="2" stopIfTrue="1" operator="equal">
      <formula>"paraksts"</formula>
    </cfRule>
  </conditionalFormatting>
  <conditionalFormatting sqref="C75">
    <cfRule type="cellIs" dxfId="67" priority="1" stopIfTrue="1" operator="equal">
      <formula>"paraksts"</formula>
    </cfRule>
  </conditionalFormatting>
  <printOptions horizontalCentered="1"/>
  <pageMargins left="0.23622047244094491" right="0.23622047244094491" top="0.97008928571428577" bottom="0.74803149606299213" header="0.31496062992125984" footer="0.31496062992125984"/>
  <pageSetup paperSize="9" scale="82" firstPageNumber="7" orientation="portrait" blackAndWhite="1" r:id="rId2"/>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I340"/>
  <sheetViews>
    <sheetView view="pageBreakPreview" topLeftCell="A4" zoomScaleNormal="100" zoomScaleSheetLayoutView="100" zoomScalePageLayoutView="70" workbookViewId="0">
      <selection activeCell="H32" sqref="H32"/>
    </sheetView>
  </sheetViews>
  <sheetFormatPr defaultColWidth="9.08984375" defaultRowHeight="15" customHeight="1" outlineLevelRow="1"/>
  <cols>
    <col min="1" max="1" width="3.6328125" style="1" customWidth="1"/>
    <col min="2" max="2" width="30.6328125" style="1" customWidth="1"/>
    <col min="3" max="3" width="24.6328125" style="1" customWidth="1"/>
    <col min="4" max="4" width="11.6328125" style="1" customWidth="1"/>
    <col min="5" max="5" width="13.90625" style="1" customWidth="1"/>
    <col min="6" max="6" width="1.36328125" style="1" customWidth="1"/>
    <col min="7" max="7" width="2.54296875" style="1" customWidth="1"/>
    <col min="8" max="8" width="15.1796875" style="1" customWidth="1"/>
    <col min="9" max="9" width="0" style="1" hidden="1" customWidth="1"/>
    <col min="10" max="10" width="1.453125" style="1" customWidth="1"/>
    <col min="11" max="12" width="2.453125" style="1" customWidth="1"/>
    <col min="13" max="13" width="0.81640625" style="1" customWidth="1"/>
    <col min="14" max="16384" width="9.08984375" style="1"/>
  </cols>
  <sheetData>
    <row r="1" spans="1:9" ht="29.4" customHeight="1">
      <c r="A1" s="417" t="s">
        <v>103</v>
      </c>
      <c r="B1" s="417"/>
      <c r="C1" s="417"/>
      <c r="D1" s="417"/>
      <c r="E1" s="417"/>
      <c r="F1" s="416" t="s">
        <v>425</v>
      </c>
    </row>
    <row r="2" spans="1:9" ht="8.4" customHeight="1">
      <c r="B2" s="394" t="s">
        <v>153</v>
      </c>
      <c r="C2" s="394"/>
      <c r="D2" s="394"/>
      <c r="E2" s="394"/>
      <c r="F2" s="416"/>
    </row>
    <row r="3" spans="1:9" ht="15" customHeight="1">
      <c r="A3" s="224"/>
      <c r="B3" s="224"/>
      <c r="C3" s="224"/>
      <c r="D3" s="224"/>
      <c r="E3" s="224"/>
      <c r="F3" s="224"/>
      <c r="G3" s="224"/>
      <c r="H3" s="224"/>
      <c r="I3" s="224"/>
    </row>
    <row r="4" spans="1:9" ht="31.5" customHeight="1">
      <c r="A4" s="224"/>
      <c r="B4" s="224"/>
      <c r="C4" s="224"/>
      <c r="D4" s="243" t="s">
        <v>333</v>
      </c>
      <c r="E4" s="243" t="s">
        <v>605</v>
      </c>
      <c r="F4" s="224"/>
      <c r="G4" s="224"/>
      <c r="H4" s="224"/>
      <c r="I4" s="224"/>
    </row>
    <row r="5" spans="1:9" ht="15" customHeight="1">
      <c r="A5" s="224"/>
      <c r="B5" s="224"/>
      <c r="C5" s="224"/>
      <c r="D5" s="224" t="str">
        <f>Info!$J$8</f>
        <v>EUR</v>
      </c>
      <c r="E5" s="224" t="str">
        <f>Info!$J$8</f>
        <v>EUR</v>
      </c>
      <c r="F5" s="224"/>
      <c r="G5" s="224"/>
      <c r="H5" s="224"/>
      <c r="I5" s="224"/>
    </row>
    <row r="6" spans="1:9" ht="15" customHeight="1">
      <c r="A6" s="224"/>
      <c r="B6" s="224"/>
      <c r="C6" s="224"/>
      <c r="D6" s="224"/>
      <c r="E6" s="224"/>
      <c r="F6" s="224"/>
      <c r="G6" s="224"/>
      <c r="H6" s="224"/>
      <c r="I6" s="224"/>
    </row>
    <row r="7" spans="1:9" ht="15" customHeight="1">
      <c r="A7" s="245">
        <v>1</v>
      </c>
      <c r="B7" s="426" t="s">
        <v>160</v>
      </c>
      <c r="C7" s="426"/>
      <c r="D7" s="251">
        <v>4012719</v>
      </c>
      <c r="E7" s="251">
        <v>4081221</v>
      </c>
      <c r="F7" s="224">
        <v>10</v>
      </c>
      <c r="G7" s="224">
        <f>D7/E7*100%</f>
        <v>0.98321531718081423</v>
      </c>
      <c r="H7" s="224"/>
      <c r="I7" s="224"/>
    </row>
    <row r="8" spans="1:9" ht="15" hidden="1" customHeight="1">
      <c r="A8" s="254" t="s">
        <v>154</v>
      </c>
      <c r="B8" s="425" t="s">
        <v>156</v>
      </c>
      <c r="C8" s="425"/>
      <c r="D8" s="255"/>
      <c r="E8" s="255"/>
      <c r="F8" s="224">
        <v>20</v>
      </c>
      <c r="G8" s="224"/>
      <c r="H8" s="224"/>
      <c r="I8" s="224"/>
    </row>
    <row r="9" spans="1:9" ht="15" customHeight="1">
      <c r="A9" s="254" t="s">
        <v>154</v>
      </c>
      <c r="B9" s="425" t="s">
        <v>158</v>
      </c>
      <c r="C9" s="425"/>
      <c r="D9" s="255">
        <v>4012719</v>
      </c>
      <c r="E9" s="255">
        <v>4081221</v>
      </c>
      <c r="F9" s="224">
        <v>30</v>
      </c>
      <c r="G9" s="224"/>
      <c r="H9" s="224"/>
      <c r="I9" s="224"/>
    </row>
    <row r="10" spans="1:9" ht="30" customHeight="1">
      <c r="A10" s="245">
        <f>A7+1</f>
        <v>2</v>
      </c>
      <c r="B10" s="430" t="s">
        <v>155</v>
      </c>
      <c r="C10" s="430"/>
      <c r="D10" s="187">
        <v>-3811508</v>
      </c>
      <c r="E10" s="187">
        <v>-3832325</v>
      </c>
      <c r="F10" s="224">
        <v>40</v>
      </c>
      <c r="G10" s="224"/>
      <c r="H10" s="224"/>
      <c r="I10" s="224"/>
    </row>
    <row r="11" spans="1:9" ht="15" customHeight="1">
      <c r="A11" s="34">
        <f t="shared" ref="A11:A16" si="0">A10+1</f>
        <v>3</v>
      </c>
      <c r="B11" s="410" t="s">
        <v>105</v>
      </c>
      <c r="C11" s="410"/>
      <c r="D11" s="36">
        <f>SUM(D9,D10)</f>
        <v>201211</v>
      </c>
      <c r="E11" s="36">
        <f>SUM(E9,E10)</f>
        <v>248896</v>
      </c>
      <c r="F11" s="70">
        <v>50</v>
      </c>
    </row>
    <row r="12" spans="1:9" ht="15" customHeight="1">
      <c r="A12" s="33">
        <f t="shared" si="0"/>
        <v>4</v>
      </c>
      <c r="B12" s="409" t="s">
        <v>106</v>
      </c>
      <c r="C12" s="409"/>
      <c r="D12" s="23"/>
      <c r="E12" s="23"/>
      <c r="F12" s="70">
        <v>60</v>
      </c>
    </row>
    <row r="13" spans="1:9" ht="15" customHeight="1">
      <c r="A13" s="33">
        <f t="shared" si="0"/>
        <v>5</v>
      </c>
      <c r="B13" s="409" t="s">
        <v>107</v>
      </c>
      <c r="C13" s="409"/>
      <c r="D13" s="23">
        <v>-253228</v>
      </c>
      <c r="E13" s="23">
        <v>-211104</v>
      </c>
      <c r="F13" s="70">
        <v>70</v>
      </c>
    </row>
    <row r="14" spans="1:9" ht="15" customHeight="1">
      <c r="A14" s="33">
        <f t="shared" si="0"/>
        <v>6</v>
      </c>
      <c r="B14" s="409" t="s">
        <v>108</v>
      </c>
      <c r="C14" s="409"/>
      <c r="D14" s="233">
        <v>237093</v>
      </c>
      <c r="E14" s="233">
        <v>322848</v>
      </c>
      <c r="F14" s="70">
        <v>80</v>
      </c>
    </row>
    <row r="15" spans="1:9" ht="15" customHeight="1">
      <c r="A15" s="33">
        <f t="shared" si="0"/>
        <v>7</v>
      </c>
      <c r="B15" s="409" t="s">
        <v>109</v>
      </c>
      <c r="C15" s="409"/>
      <c r="D15" s="23">
        <v>-145354</v>
      </c>
      <c r="E15" s="23">
        <v>-279382</v>
      </c>
      <c r="F15" s="70">
        <v>90</v>
      </c>
    </row>
    <row r="16" spans="1:9" ht="15" hidden="1" customHeight="1">
      <c r="A16" s="33">
        <f t="shared" si="0"/>
        <v>8</v>
      </c>
      <c r="B16" s="411" t="s">
        <v>159</v>
      </c>
      <c r="C16" s="411"/>
      <c r="D16" s="24"/>
      <c r="E16" s="24"/>
      <c r="F16" s="70">
        <v>100</v>
      </c>
    </row>
    <row r="17" spans="1:6" ht="15" hidden="1" customHeight="1">
      <c r="A17" s="232" t="s">
        <v>154</v>
      </c>
      <c r="B17" s="413" t="s">
        <v>162</v>
      </c>
      <c r="C17" s="413"/>
      <c r="D17" s="233"/>
      <c r="E17" s="233"/>
      <c r="F17" s="70">
        <v>110</v>
      </c>
    </row>
    <row r="18" spans="1:6" ht="15" hidden="1" customHeight="1">
      <c r="A18" s="232" t="s">
        <v>157</v>
      </c>
      <c r="B18" s="413" t="s">
        <v>163</v>
      </c>
      <c r="C18" s="413"/>
      <c r="D18" s="233"/>
      <c r="E18" s="233"/>
      <c r="F18" s="70">
        <v>120</v>
      </c>
    </row>
    <row r="19" spans="1:6" ht="15" hidden="1" customHeight="1">
      <c r="A19" s="232" t="s">
        <v>161</v>
      </c>
      <c r="B19" s="413" t="s">
        <v>164</v>
      </c>
      <c r="C19" s="413"/>
      <c r="D19" s="233"/>
      <c r="E19" s="233"/>
      <c r="F19" s="70">
        <v>130</v>
      </c>
    </row>
    <row r="20" spans="1:6" ht="30" hidden="1" customHeight="1">
      <c r="A20" s="33">
        <f>A16+1</f>
        <v>9</v>
      </c>
      <c r="B20" s="411" t="s">
        <v>165</v>
      </c>
      <c r="C20" s="411"/>
      <c r="D20" s="24"/>
      <c r="E20" s="24">
        <f>SUM(E6,E7,E8,E9,E10,E17,E19,E18,E14,E16)</f>
        <v>4652965</v>
      </c>
      <c r="F20" s="70">
        <v>140</v>
      </c>
    </row>
    <row r="21" spans="1:6" ht="15" hidden="1" customHeight="1">
      <c r="A21" s="232" t="s">
        <v>154</v>
      </c>
      <c r="B21" s="413" t="s">
        <v>166</v>
      </c>
      <c r="C21" s="413"/>
      <c r="D21" s="233"/>
      <c r="E21" s="233"/>
      <c r="F21" s="70">
        <v>150</v>
      </c>
    </row>
    <row r="22" spans="1:6" ht="30" hidden="1" customHeight="1">
      <c r="A22" s="232" t="s">
        <v>157</v>
      </c>
      <c r="B22" s="427" t="s">
        <v>167</v>
      </c>
      <c r="C22" s="427"/>
      <c r="D22" s="233"/>
      <c r="E22" s="233"/>
      <c r="F22" s="70">
        <v>160</v>
      </c>
    </row>
    <row r="23" spans="1:6" ht="15" hidden="1" customHeight="1">
      <c r="A23" s="33">
        <f>A20+1</f>
        <v>10</v>
      </c>
      <c r="B23" s="409" t="s">
        <v>168</v>
      </c>
      <c r="C23" s="409"/>
      <c r="D23" s="24"/>
      <c r="E23" s="24"/>
      <c r="F23" s="70">
        <v>170</v>
      </c>
    </row>
    <row r="24" spans="1:6" ht="15" hidden="1" customHeight="1">
      <c r="A24" s="232" t="s">
        <v>154</v>
      </c>
      <c r="B24" s="413" t="s">
        <v>166</v>
      </c>
      <c r="C24" s="413"/>
      <c r="D24" s="233"/>
      <c r="E24" s="233"/>
      <c r="F24" s="70">
        <v>180</v>
      </c>
    </row>
    <row r="25" spans="1:6" ht="15" hidden="1" customHeight="1">
      <c r="A25" s="232" t="s">
        <v>157</v>
      </c>
      <c r="B25" s="413" t="s">
        <v>169</v>
      </c>
      <c r="C25" s="413"/>
      <c r="D25" s="233"/>
      <c r="E25" s="233"/>
      <c r="F25" s="70">
        <v>190</v>
      </c>
    </row>
    <row r="26" spans="1:6" ht="30" hidden="1" customHeight="1">
      <c r="A26" s="33">
        <f>A23+1</f>
        <v>11</v>
      </c>
      <c r="B26" s="411" t="s">
        <v>170</v>
      </c>
      <c r="C26" s="411"/>
      <c r="D26" s="24"/>
      <c r="E26" s="24"/>
      <c r="F26" s="70">
        <v>200</v>
      </c>
    </row>
    <row r="27" spans="1:6" ht="15" hidden="1" customHeight="1" outlineLevel="1">
      <c r="A27" s="232" t="s">
        <v>154</v>
      </c>
      <c r="B27" s="428" t="s">
        <v>171</v>
      </c>
      <c r="C27" s="428"/>
      <c r="D27" s="233">
        <v>1863352</v>
      </c>
      <c r="E27" s="233"/>
      <c r="F27" s="70"/>
    </row>
    <row r="28" spans="1:6" ht="15" hidden="1" customHeight="1" outlineLevel="1">
      <c r="A28" s="232" t="s">
        <v>157</v>
      </c>
      <c r="B28" s="428" t="s">
        <v>172</v>
      </c>
      <c r="C28" s="428"/>
      <c r="D28" s="233"/>
      <c r="E28" s="233"/>
      <c r="F28" s="70"/>
    </row>
    <row r="29" spans="1:6" ht="15" customHeight="1" collapsed="1">
      <c r="A29" s="33">
        <v>8</v>
      </c>
      <c r="B29" s="409" t="s">
        <v>173</v>
      </c>
      <c r="C29" s="409"/>
      <c r="D29" s="233">
        <v>-53789</v>
      </c>
      <c r="E29" s="233">
        <v>-52960</v>
      </c>
      <c r="F29" s="70">
        <v>210</v>
      </c>
    </row>
    <row r="30" spans="1:6" ht="15" hidden="1" customHeight="1">
      <c r="A30" s="232" t="s">
        <v>154</v>
      </c>
      <c r="B30" s="413" t="s">
        <v>174</v>
      </c>
      <c r="C30" s="413"/>
      <c r="D30" s="24" t="s">
        <v>694</v>
      </c>
      <c r="E30" s="24" t="s">
        <v>694</v>
      </c>
      <c r="F30" s="70">
        <v>220</v>
      </c>
    </row>
    <row r="31" spans="1:6" ht="15" customHeight="1">
      <c r="A31" s="232" t="s">
        <v>154</v>
      </c>
      <c r="B31" s="413" t="s">
        <v>175</v>
      </c>
      <c r="C31" s="413"/>
      <c r="D31" s="283">
        <v>-53789</v>
      </c>
      <c r="E31" s="283">
        <v>-52960</v>
      </c>
      <c r="F31" s="70">
        <v>230</v>
      </c>
    </row>
    <row r="32" spans="1:6" ht="22.5" customHeight="1">
      <c r="A32" s="34">
        <f>A16+1</f>
        <v>9</v>
      </c>
      <c r="B32" s="415" t="s">
        <v>176</v>
      </c>
      <c r="C32" s="415"/>
      <c r="D32" s="36">
        <f>SUM(D11,D12,D13,D14,D15,D16,D20,D23,D26,D30,D29)</f>
        <v>-14067</v>
      </c>
      <c r="E32" s="36">
        <v>28298</v>
      </c>
      <c r="F32" s="70">
        <v>240</v>
      </c>
    </row>
    <row r="33" spans="1:6" ht="15" customHeight="1">
      <c r="A33" s="33">
        <f t="shared" ref="A33:A38" si="1">A32+1</f>
        <v>10</v>
      </c>
      <c r="B33" s="411" t="s">
        <v>110</v>
      </c>
      <c r="C33" s="411"/>
      <c r="D33" s="23">
        <v>-230</v>
      </c>
      <c r="E33" s="23">
        <v>-206</v>
      </c>
      <c r="F33" s="70">
        <v>250</v>
      </c>
    </row>
    <row r="34" spans="1:6" ht="30" customHeight="1">
      <c r="A34" s="34">
        <f t="shared" si="1"/>
        <v>11</v>
      </c>
      <c r="B34" s="415" t="s">
        <v>177</v>
      </c>
      <c r="C34" s="415"/>
      <c r="D34" s="36">
        <f>SUM(D32,D33)</f>
        <v>-14297</v>
      </c>
      <c r="E34" s="36">
        <f>SUM(E32,E33)</f>
        <v>28092</v>
      </c>
      <c r="F34" s="70">
        <v>260</v>
      </c>
    </row>
    <row r="35" spans="1:6" ht="30" hidden="1" customHeight="1" outlineLevel="1">
      <c r="A35" s="33">
        <f t="shared" si="1"/>
        <v>12</v>
      </c>
      <c r="B35" s="429" t="s">
        <v>367</v>
      </c>
      <c r="C35" s="429"/>
      <c r="D35" s="23"/>
      <c r="E35" s="23"/>
      <c r="F35" s="70">
        <v>270</v>
      </c>
    </row>
    <row r="36" spans="1:6" ht="15.5" customHeight="1" outlineLevel="1">
      <c r="A36" s="33">
        <v>12</v>
      </c>
      <c r="B36" s="409" t="s">
        <v>888</v>
      </c>
      <c r="C36" s="409"/>
      <c r="D36" s="23">
        <v>-26941</v>
      </c>
      <c r="E36" s="23"/>
      <c r="F36" s="70">
        <v>280</v>
      </c>
    </row>
    <row r="37" spans="1:6" ht="24" customHeight="1" thickBot="1">
      <c r="A37" s="34">
        <v>13</v>
      </c>
      <c r="B37" s="410" t="s">
        <v>111</v>
      </c>
      <c r="C37" s="410"/>
      <c r="D37" s="234">
        <f>SUM(D34,D36,D35)</f>
        <v>-41238</v>
      </c>
      <c r="E37" s="234">
        <f>SUM(E34,E36,E35)</f>
        <v>28092</v>
      </c>
      <c r="F37" s="70">
        <v>290</v>
      </c>
    </row>
    <row r="38" spans="1:6" ht="15" hidden="1" customHeight="1" outlineLevel="1" thickTop="1">
      <c r="A38" s="33">
        <f t="shared" si="1"/>
        <v>14</v>
      </c>
      <c r="B38" s="422" t="s">
        <v>407</v>
      </c>
      <c r="C38" s="422"/>
      <c r="D38" s="23"/>
      <c r="E38" s="23"/>
      <c r="F38" s="70"/>
    </row>
    <row r="39" spans="1:6" ht="15" customHeight="1" collapsed="1" thickTop="1">
      <c r="D39" s="207" t="str">
        <f>IF($D$37&lt;&gt;Pasīvs!$D$18,CONCATENATE("PZA nesakrīt ar bilanci par ",$D$37-Pasīvs!$D$18," EUR"),"")</f>
        <v/>
      </c>
      <c r="E39" s="170" t="str">
        <f>IF($E$37&lt;&gt;Pasīvs!$E$18,CONCATENATE("PZA nesakrīt ar bilanci par ",$E$37-Pasīvs!$E$18," EUR"),"")</f>
        <v/>
      </c>
    </row>
    <row r="41" spans="1:6" ht="15" customHeight="1">
      <c r="A41" s="409" t="str">
        <f>CONCATENATE("Pielikums no ",Saturs!$I$14,"."," līdz ",Saturs!$I$16-1,"."," lapai ir neatņemama šī finanšu pārskata sastāvdaļa.")</f>
        <v>Pielikums no 7. līdz 21. lapai ir neatņemama šī finanšu pārskata sastāvdaļa.</v>
      </c>
      <c r="B41" s="409"/>
      <c r="C41" s="409"/>
      <c r="D41" s="409"/>
      <c r="E41" s="409"/>
    </row>
    <row r="42" spans="1:6" ht="15" customHeight="1">
      <c r="B42" s="70"/>
      <c r="C42" s="70"/>
      <c r="D42" s="70"/>
      <c r="E42" s="70"/>
    </row>
    <row r="43" spans="1:6" ht="15" customHeight="1">
      <c r="A43" s="1" t="s">
        <v>128</v>
      </c>
      <c r="E43" s="24"/>
    </row>
    <row r="45" spans="1:6" ht="15" customHeight="1">
      <c r="A45" s="1" t="str">
        <f>IF(Info!$B$18="","",Info!$B$18)</f>
        <v>Gundars Kūla, valdes loceklis</v>
      </c>
    </row>
    <row r="46" spans="1:6" ht="15" customHeight="1">
      <c r="C46" s="205" t="str">
        <f>IF($A$45="","","paraksts")</f>
        <v>paraksts</v>
      </c>
      <c r="D46" s="205" t="str">
        <f>IF($A$45="","","paraksts")</f>
        <v>paraksts</v>
      </c>
    </row>
    <row r="47" spans="1:6" ht="15" hidden="1" customHeight="1">
      <c r="A47" s="1" t="str">
        <f>IF(Info!$B$21="","",Info!$B$21)</f>
        <v/>
      </c>
    </row>
    <row r="48" spans="1:6" ht="15" hidden="1" customHeight="1">
      <c r="C48" s="205" t="str">
        <f>IF($A$47="","","paraksts")</f>
        <v/>
      </c>
      <c r="D48" s="235"/>
    </row>
    <row r="49" spans="1:4" ht="15" customHeight="1">
      <c r="A49" s="1" t="str">
        <f>IF(Info!$B$29="","",Info!$B$29)</f>
        <v>Velta Reinbaha, galvenā grāmatvede</v>
      </c>
    </row>
    <row r="50" spans="1:4" ht="15" customHeight="1">
      <c r="C50" s="205" t="str">
        <f>IF($A$49="","","paraksts")</f>
        <v>paraksts</v>
      </c>
      <c r="D50" s="235"/>
    </row>
    <row r="51" spans="1:4" ht="15" customHeight="1">
      <c r="A51" s="1" t="str">
        <f>CONCATENATE(Info!$J$6,", ",Info!$J$7)</f>
        <v>Tukumā, 2025.gada 12.martā</v>
      </c>
    </row>
    <row r="54" spans="1:4" ht="14.75" customHeight="1"/>
    <row r="55" spans="1:4" ht="24" customHeight="1"/>
    <row r="63" spans="1:4" ht="15" customHeight="1">
      <c r="D63" s="24"/>
    </row>
    <row r="77" spans="4:4" ht="63.9" customHeight="1"/>
    <row r="79" spans="4:4" ht="15" customHeight="1">
      <c r="D79" s="1">
        <f>D57+D68+D75+D77</f>
        <v>0</v>
      </c>
    </row>
    <row r="81" spans="4:4" ht="15" customHeight="1">
      <c r="D81" s="1">
        <f>D79+D45</f>
        <v>0</v>
      </c>
    </row>
    <row r="139" spans="2:8" ht="15" customHeight="1">
      <c r="B139" s="284"/>
      <c r="C139" s="284"/>
      <c r="D139" s="284"/>
      <c r="E139" s="284"/>
      <c r="F139" s="284"/>
      <c r="G139" s="284"/>
      <c r="H139" s="284"/>
    </row>
    <row r="140" spans="2:8" ht="15" customHeight="1">
      <c r="B140" s="284"/>
      <c r="C140" s="284"/>
      <c r="D140" s="284"/>
      <c r="E140" s="284"/>
      <c r="F140" s="284"/>
      <c r="G140" s="284"/>
      <c r="H140" s="284"/>
    </row>
    <row r="141" spans="2:8" ht="15" customHeight="1">
      <c r="B141" s="284"/>
      <c r="C141" s="284"/>
      <c r="D141" s="284"/>
      <c r="E141" s="284"/>
      <c r="F141" s="284"/>
      <c r="G141" s="284"/>
      <c r="H141" s="284"/>
    </row>
    <row r="142" spans="2:8" ht="15" customHeight="1">
      <c r="B142" s="284"/>
      <c r="C142" s="284"/>
      <c r="D142" s="284"/>
      <c r="E142" s="284"/>
      <c r="F142" s="284"/>
      <c r="G142" s="284"/>
      <c r="H142" s="284"/>
    </row>
    <row r="143" spans="2:8" ht="15" customHeight="1">
      <c r="B143" s="284"/>
      <c r="C143" s="284"/>
      <c r="D143" s="284"/>
      <c r="E143" s="284"/>
      <c r="F143" s="284"/>
      <c r="G143" s="284"/>
      <c r="H143" s="284"/>
    </row>
    <row r="144" spans="2:8" ht="15" customHeight="1">
      <c r="B144" s="284"/>
      <c r="C144" s="284"/>
      <c r="D144" s="284"/>
      <c r="E144" s="284"/>
      <c r="F144" s="284"/>
      <c r="G144" s="284"/>
      <c r="H144" s="284"/>
    </row>
    <row r="145" spans="2:8" ht="15" customHeight="1">
      <c r="B145" s="284"/>
      <c r="C145" s="284"/>
      <c r="D145" s="284"/>
      <c r="E145" s="284"/>
      <c r="F145" s="284"/>
      <c r="G145" s="284"/>
      <c r="H145" s="284"/>
    </row>
    <row r="146" spans="2:8" ht="15" customHeight="1">
      <c r="B146" s="284"/>
      <c r="C146" s="284"/>
      <c r="D146" s="284"/>
      <c r="E146" s="284"/>
      <c r="F146" s="284"/>
      <c r="G146" s="284"/>
      <c r="H146" s="284"/>
    </row>
    <row r="151" spans="2:8" ht="15" customHeight="1">
      <c r="B151" s="284"/>
      <c r="C151" s="284"/>
      <c r="D151" s="284"/>
      <c r="E151" s="284"/>
      <c r="F151" s="284"/>
      <c r="G151" s="284"/>
      <c r="H151" s="284"/>
    </row>
    <row r="152" spans="2:8" ht="15" customHeight="1">
      <c r="B152" s="284"/>
      <c r="C152" s="284"/>
      <c r="D152" s="284"/>
      <c r="E152" s="284"/>
      <c r="F152" s="284"/>
      <c r="G152" s="284"/>
      <c r="H152" s="284"/>
    </row>
    <row r="153" spans="2:8" ht="15" customHeight="1">
      <c r="B153" s="284"/>
      <c r="C153" s="284"/>
      <c r="D153" s="284"/>
      <c r="E153" s="284"/>
      <c r="F153" s="284"/>
      <c r="G153" s="284"/>
      <c r="H153" s="284"/>
    </row>
    <row r="154" spans="2:8" ht="15" customHeight="1">
      <c r="B154" s="284"/>
      <c r="C154" s="284"/>
      <c r="D154" s="284"/>
      <c r="E154" s="284"/>
      <c r="F154" s="284"/>
      <c r="G154" s="284"/>
      <c r="H154" s="284"/>
    </row>
    <row r="157" spans="2:8" ht="123"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9" hidden="1" customHeight="1"/>
    <row r="209" ht="15" hidden="1" customHeight="1"/>
    <row r="210" ht="15" hidden="1" customHeight="1"/>
    <row r="211" ht="15" hidden="1" customHeight="1"/>
    <row r="227" spans="2:8" ht="15" customHeight="1">
      <c r="B227" s="318"/>
      <c r="C227" s="318"/>
      <c r="D227" s="318"/>
      <c r="E227" s="318"/>
      <c r="F227" s="318"/>
      <c r="G227" s="318"/>
      <c r="H227" s="318"/>
    </row>
    <row r="232" spans="2:8" ht="15" customHeight="1">
      <c r="B232" s="16"/>
      <c r="C232" s="16"/>
      <c r="D232" s="16"/>
      <c r="E232" s="16"/>
      <c r="F232" s="16"/>
      <c r="G232" s="16"/>
    </row>
    <row r="233" spans="2:8" ht="15" customHeight="1">
      <c r="B233" s="16"/>
      <c r="C233" s="16"/>
      <c r="D233" s="16"/>
      <c r="E233" s="16"/>
      <c r="F233" s="16"/>
      <c r="G233" s="16"/>
    </row>
    <row r="234" spans="2:8" ht="15" customHeight="1">
      <c r="B234" s="16"/>
      <c r="C234" s="16"/>
      <c r="D234" s="16"/>
      <c r="E234" s="16"/>
      <c r="F234" s="16"/>
      <c r="G234" s="16"/>
    </row>
    <row r="235" spans="2:8" ht="15" customHeight="1">
      <c r="B235" s="16"/>
      <c r="C235" s="16"/>
      <c r="D235" s="16"/>
      <c r="E235" s="16"/>
      <c r="F235" s="16"/>
      <c r="G235" s="16"/>
    </row>
    <row r="239" spans="2:8" ht="15.65" customHeight="1">
      <c r="B239" s="16"/>
      <c r="C239" s="16"/>
      <c r="D239" s="16"/>
      <c r="E239" s="16"/>
      <c r="F239" s="16"/>
      <c r="G239" s="16"/>
      <c r="H239" s="16"/>
    </row>
    <row r="240" spans="2:8" ht="15" customHeight="1">
      <c r="B240" s="16"/>
      <c r="C240" s="16"/>
      <c r="D240" s="16"/>
      <c r="E240" s="16"/>
      <c r="F240" s="16"/>
      <c r="G240" s="16"/>
      <c r="H240" s="16"/>
    </row>
    <row r="241" spans="2:8" ht="15" customHeight="1">
      <c r="B241" s="16"/>
      <c r="C241" s="16"/>
      <c r="D241" s="16"/>
      <c r="E241" s="16"/>
      <c r="F241" s="16"/>
      <c r="G241" s="16"/>
      <c r="H241" s="16"/>
    </row>
    <row r="242" spans="2:8" ht="15" customHeight="1">
      <c r="B242" s="16"/>
      <c r="C242" s="16"/>
      <c r="D242" s="16"/>
      <c r="E242" s="16"/>
      <c r="F242" s="16"/>
      <c r="G242" s="16"/>
      <c r="H242" s="16"/>
    </row>
    <row r="243" spans="2:8" ht="15" customHeight="1">
      <c r="B243" s="16"/>
      <c r="C243" s="16"/>
      <c r="D243" s="16"/>
      <c r="E243" s="16"/>
      <c r="F243" s="16"/>
      <c r="G243" s="16"/>
      <c r="H243" s="16"/>
    </row>
    <row r="251" spans="2:8" ht="11.4" customHeight="1"/>
    <row r="252" spans="2:8" ht="4.25" hidden="1" customHeight="1"/>
    <row r="253" spans="2:8" ht="15" hidden="1" customHeight="1"/>
    <row r="254" spans="2:8" ht="15" hidden="1" customHeight="1"/>
    <row r="255" spans="2:8" ht="15" hidden="1" customHeight="1"/>
    <row r="256" spans="2:8" ht="15" hidden="1" customHeight="1"/>
    <row r="257" spans="2:8" ht="15" hidden="1" customHeight="1"/>
    <row r="258" spans="2:8" ht="15" hidden="1" customHeight="1"/>
    <row r="259" spans="2:8" ht="15" hidden="1" customHeight="1"/>
    <row r="260" spans="2:8" ht="15" hidden="1" customHeight="1"/>
    <row r="261" spans="2:8" ht="15" hidden="1" customHeight="1"/>
    <row r="262" spans="2:8" ht="15" hidden="1" customHeight="1"/>
    <row r="265" spans="2:8" ht="15" customHeight="1">
      <c r="D265" s="284"/>
      <c r="E265" s="284"/>
      <c r="F265" s="284"/>
      <c r="G265" s="284"/>
      <c r="H265" s="284"/>
    </row>
    <row r="266" spans="2:8" ht="15" customHeight="1">
      <c r="D266" s="284"/>
      <c r="E266" s="284"/>
      <c r="F266" s="284"/>
      <c r="G266" s="284"/>
      <c r="H266" s="284"/>
    </row>
    <row r="267" spans="2:8" ht="15" customHeight="1">
      <c r="D267" s="284"/>
      <c r="E267" s="284"/>
      <c r="F267" s="284"/>
      <c r="G267" s="284"/>
      <c r="H267" s="284"/>
    </row>
    <row r="268" spans="2:8" ht="15" customHeight="1">
      <c r="B268" s="308"/>
      <c r="C268" s="308"/>
      <c r="D268" s="284"/>
      <c r="E268" s="284"/>
      <c r="F268" s="284"/>
      <c r="G268" s="284"/>
      <c r="H268" s="284"/>
    </row>
    <row r="269" spans="2:8" ht="15" customHeight="1">
      <c r="B269" s="308"/>
      <c r="C269" s="308"/>
      <c r="D269" s="284"/>
      <c r="E269" s="284"/>
      <c r="F269" s="284"/>
      <c r="G269" s="284"/>
      <c r="H269" s="284"/>
    </row>
    <row r="270" spans="2:8" ht="15" customHeight="1">
      <c r="B270" s="308"/>
      <c r="C270" s="308"/>
      <c r="D270" s="284"/>
      <c r="E270" s="284"/>
      <c r="F270" s="284"/>
      <c r="G270" s="284"/>
      <c r="H270" s="284"/>
    </row>
    <row r="271" spans="2:8" ht="15" customHeight="1">
      <c r="B271" s="308"/>
      <c r="C271" s="308"/>
      <c r="D271" s="284"/>
      <c r="E271" s="284"/>
      <c r="F271" s="284"/>
      <c r="G271" s="284"/>
      <c r="H271" s="284"/>
    </row>
    <row r="272" spans="2:8" ht="15" customHeight="1">
      <c r="B272" s="308"/>
      <c r="C272" s="308"/>
      <c r="D272" s="284"/>
      <c r="E272" s="284"/>
      <c r="F272" s="284"/>
      <c r="G272" s="284"/>
      <c r="H272" s="284"/>
    </row>
    <row r="273" spans="2:8" ht="15" customHeight="1">
      <c r="B273" s="308"/>
      <c r="C273" s="308"/>
      <c r="D273" s="284"/>
      <c r="E273" s="284"/>
      <c r="F273" s="284"/>
      <c r="G273" s="284"/>
      <c r="H273" s="284"/>
    </row>
    <row r="311" ht="7.25" customHeight="1"/>
    <row r="327" ht="8.4" customHeight="1"/>
    <row r="328" ht="17.399999999999999" customHeight="1"/>
    <row r="332" ht="6" customHeight="1"/>
    <row r="334" ht="9" customHeight="1"/>
    <row r="338" ht="19.75" customHeight="1"/>
    <row r="339" ht="18.649999999999999" hidden="1" customHeight="1"/>
    <row r="340" ht="58.75" customHeight="1"/>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36">
    <mergeCell ref="F1:F2"/>
    <mergeCell ref="B34:C34"/>
    <mergeCell ref="B36:C36"/>
    <mergeCell ref="B37:C37"/>
    <mergeCell ref="B35:C35"/>
    <mergeCell ref="B23:C23"/>
    <mergeCell ref="B26:C26"/>
    <mergeCell ref="B29:C29"/>
    <mergeCell ref="B32:C32"/>
    <mergeCell ref="B33:C33"/>
    <mergeCell ref="B13:C13"/>
    <mergeCell ref="B14:C14"/>
    <mergeCell ref="B20:C20"/>
    <mergeCell ref="B2:E2"/>
    <mergeCell ref="B10:C10"/>
    <mergeCell ref="B11:C11"/>
    <mergeCell ref="A41:E41"/>
    <mergeCell ref="B21:C21"/>
    <mergeCell ref="B22:C22"/>
    <mergeCell ref="B24:C24"/>
    <mergeCell ref="B25:C25"/>
    <mergeCell ref="B27:C27"/>
    <mergeCell ref="B28:C28"/>
    <mergeCell ref="B30:C30"/>
    <mergeCell ref="B31:C31"/>
    <mergeCell ref="B12:C12"/>
    <mergeCell ref="B38:C38"/>
    <mergeCell ref="A1:E1"/>
    <mergeCell ref="B8:C8"/>
    <mergeCell ref="B9:C9"/>
    <mergeCell ref="B17:C17"/>
    <mergeCell ref="B19:C19"/>
    <mergeCell ref="B18:C18"/>
    <mergeCell ref="B7:C7"/>
    <mergeCell ref="B15:C15"/>
    <mergeCell ref="B16:C16"/>
  </mergeCells>
  <conditionalFormatting sqref="C48">
    <cfRule type="cellIs" dxfId="66" priority="2" stopIfTrue="1" operator="equal">
      <formula>"paraksts"</formula>
    </cfRule>
  </conditionalFormatting>
  <conditionalFormatting sqref="C50">
    <cfRule type="cellIs" dxfId="65" priority="1" stopIfTrue="1" operator="equal">
      <formula>"paraksts"</formula>
    </cfRule>
  </conditionalFormatting>
  <conditionalFormatting sqref="C46:D46">
    <cfRule type="cellIs" dxfId="64" priority="3" stopIfTrue="1" operator="equal">
      <formula>"paraksts"</formula>
    </cfRule>
  </conditionalFormatting>
  <printOptions horizontalCentered="1"/>
  <pageMargins left="0.23622047244094491" right="0.23622047244094491" top="0.97008928571428577" bottom="0.74803149606299213" header="0.31496062992125984" footer="0.31496062992125984"/>
  <pageSetup paperSize="9" scale="82" firstPageNumber="7" orientation="portrait" blackAndWhite="1" r:id="rId2"/>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F62"/>
  <sheetViews>
    <sheetView view="pageBreakPreview" topLeftCell="A63" zoomScaleNormal="100" zoomScaleSheetLayoutView="100" workbookViewId="0">
      <selection activeCell="I77" sqref="I77"/>
    </sheetView>
  </sheetViews>
  <sheetFormatPr defaultColWidth="9.08984375" defaultRowHeight="15" customHeight="1" outlineLevelRow="1"/>
  <cols>
    <col min="1" max="1" width="3.6328125" style="4" customWidth="1"/>
    <col min="2" max="2" width="30.6328125" style="4" customWidth="1"/>
    <col min="3" max="3" width="24.6328125" style="4" customWidth="1"/>
    <col min="4" max="5" width="12.6328125" style="4" customWidth="1"/>
    <col min="6" max="6" width="11.90625" style="4" customWidth="1"/>
    <col min="7" max="16384" width="9.08984375" style="4"/>
  </cols>
  <sheetData>
    <row r="1" spans="1:6" ht="18" hidden="1" customHeight="1">
      <c r="A1" s="401" t="s">
        <v>103</v>
      </c>
      <c r="B1" s="401"/>
      <c r="C1" s="401"/>
      <c r="D1" s="401"/>
      <c r="E1" s="401"/>
      <c r="F1" s="423" t="s">
        <v>425</v>
      </c>
    </row>
    <row r="2" spans="1:6" ht="15" hidden="1" customHeight="1">
      <c r="B2" s="395" t="s">
        <v>368</v>
      </c>
      <c r="C2" s="395"/>
      <c r="D2" s="395"/>
      <c r="E2" s="395"/>
      <c r="F2" s="423"/>
    </row>
    <row r="3" spans="1:6" ht="15" hidden="1" customHeight="1"/>
    <row r="4" spans="1:6" ht="30" hidden="1" customHeight="1">
      <c r="D4" s="52" t="s">
        <v>333</v>
      </c>
      <c r="E4" s="52" t="s">
        <v>605</v>
      </c>
    </row>
    <row r="5" spans="1:6" ht="15" hidden="1" customHeight="1">
      <c r="D5" s="15" t="str">
        <f>Info!$J$8</f>
        <v>EUR</v>
      </c>
      <c r="E5" s="15" t="str">
        <f>Info!$J$8</f>
        <v>EUR</v>
      </c>
    </row>
    <row r="6" spans="1:6" ht="15" hidden="1" customHeight="1"/>
    <row r="7" spans="1:6" ht="15" hidden="1" customHeight="1">
      <c r="A7" s="33">
        <v>1</v>
      </c>
      <c r="B7" s="409" t="s">
        <v>160</v>
      </c>
      <c r="C7" s="409"/>
      <c r="D7" s="24">
        <f>ROUND(D8+D9,0)</f>
        <v>0</v>
      </c>
      <c r="E7" s="24">
        <f>ROUND(E8+E9,0)</f>
        <v>0</v>
      </c>
      <c r="F7" s="70">
        <v>10</v>
      </c>
    </row>
    <row r="8" spans="1:6" ht="15" hidden="1" customHeight="1">
      <c r="A8" s="35" t="s">
        <v>154</v>
      </c>
      <c r="B8" s="420" t="s">
        <v>156</v>
      </c>
      <c r="C8" s="420"/>
      <c r="D8" s="39"/>
      <c r="E8" s="39"/>
      <c r="F8" s="70">
        <v>20</v>
      </c>
    </row>
    <row r="9" spans="1:6" ht="15" hidden="1" customHeight="1">
      <c r="A9" s="35" t="s">
        <v>157</v>
      </c>
      <c r="B9" s="420" t="s">
        <v>158</v>
      </c>
      <c r="C9" s="420"/>
      <c r="D9" s="39"/>
      <c r="E9" s="39"/>
      <c r="F9" s="70">
        <v>30</v>
      </c>
    </row>
    <row r="10" spans="1:6" ht="15" hidden="1" customHeight="1">
      <c r="A10" s="33">
        <f>A7+1</f>
        <v>2</v>
      </c>
      <c r="B10" s="411" t="s">
        <v>369</v>
      </c>
      <c r="C10" s="411"/>
      <c r="D10" s="23"/>
      <c r="E10" s="23"/>
      <c r="F10" s="70">
        <v>40</v>
      </c>
    </row>
    <row r="11" spans="1:6" ht="30" hidden="1" customHeight="1">
      <c r="A11" s="33">
        <f>A10+1</f>
        <v>3</v>
      </c>
      <c r="B11" s="411" t="s">
        <v>370</v>
      </c>
      <c r="C11" s="411"/>
      <c r="D11" s="23"/>
      <c r="E11" s="23"/>
      <c r="F11" s="70">
        <v>50</v>
      </c>
    </row>
    <row r="12" spans="1:6" ht="15" hidden="1" customHeight="1">
      <c r="A12" s="33">
        <f t="shared" ref="A12" si="0">A11+1</f>
        <v>4</v>
      </c>
      <c r="B12" s="409" t="s">
        <v>108</v>
      </c>
      <c r="C12" s="409"/>
      <c r="D12" s="23"/>
      <c r="E12" s="23"/>
      <c r="F12" s="70">
        <v>60</v>
      </c>
    </row>
    <row r="13" spans="1:6" ht="15" hidden="1" customHeight="1">
      <c r="A13" s="33">
        <f>A12+1</f>
        <v>5</v>
      </c>
      <c r="B13" s="411" t="s">
        <v>371</v>
      </c>
      <c r="C13" s="411"/>
      <c r="D13" s="24">
        <f>ROUND(D14+D15,0)</f>
        <v>0</v>
      </c>
      <c r="E13" s="24">
        <f>ROUND(E14+E15,0)</f>
        <v>0</v>
      </c>
      <c r="F13" s="70">
        <v>70</v>
      </c>
    </row>
    <row r="14" spans="1:6" ht="15" hidden="1" customHeight="1">
      <c r="A14" s="35" t="s">
        <v>154</v>
      </c>
      <c r="B14" s="420" t="s">
        <v>372</v>
      </c>
      <c r="C14" s="420"/>
      <c r="D14" s="39"/>
      <c r="E14" s="39"/>
      <c r="F14" s="70">
        <v>80</v>
      </c>
    </row>
    <row r="15" spans="1:6" ht="15" hidden="1" customHeight="1">
      <c r="A15" s="35" t="s">
        <v>157</v>
      </c>
      <c r="B15" s="420" t="s">
        <v>373</v>
      </c>
      <c r="C15" s="420"/>
      <c r="D15" s="39"/>
      <c r="E15" s="39"/>
      <c r="F15" s="70">
        <v>90</v>
      </c>
    </row>
    <row r="16" spans="1:6" ht="15" hidden="1" customHeight="1">
      <c r="A16" s="33">
        <f>A13+1</f>
        <v>6</v>
      </c>
      <c r="B16" s="411" t="s">
        <v>374</v>
      </c>
      <c r="C16" s="411"/>
      <c r="D16" s="24">
        <f>ROUND(D17+D20+D18+D19,0)</f>
        <v>0</v>
      </c>
      <c r="E16" s="24">
        <f>ROUND(E17+E20+E18+E19,0)</f>
        <v>0</v>
      </c>
      <c r="F16" s="70">
        <v>100</v>
      </c>
    </row>
    <row r="17" spans="1:6" ht="15" hidden="1" customHeight="1">
      <c r="A17" s="35" t="s">
        <v>154</v>
      </c>
      <c r="B17" s="420" t="s">
        <v>375</v>
      </c>
      <c r="C17" s="420"/>
      <c r="D17" s="39"/>
      <c r="E17" s="39"/>
      <c r="F17" s="70">
        <v>110</v>
      </c>
    </row>
    <row r="18" spans="1:6" ht="15" hidden="1" customHeight="1">
      <c r="A18" s="35" t="s">
        <v>157</v>
      </c>
      <c r="B18" s="431" t="s">
        <v>376</v>
      </c>
      <c r="C18" s="431"/>
      <c r="D18" s="39"/>
      <c r="E18" s="39"/>
      <c r="F18" s="70">
        <v>120</v>
      </c>
    </row>
    <row r="19" spans="1:6" ht="15" hidden="1" customHeight="1">
      <c r="A19" s="35" t="s">
        <v>161</v>
      </c>
      <c r="B19" s="431" t="s">
        <v>377</v>
      </c>
      <c r="C19" s="431"/>
      <c r="D19" s="39"/>
      <c r="E19" s="39"/>
      <c r="F19" s="70">
        <v>130</v>
      </c>
    </row>
    <row r="20" spans="1:6" ht="15" hidden="1" customHeight="1">
      <c r="A20" s="35" t="s">
        <v>198</v>
      </c>
      <c r="B20" s="431" t="s">
        <v>378</v>
      </c>
      <c r="C20" s="431"/>
      <c r="D20" s="39"/>
      <c r="E20" s="39"/>
      <c r="F20" s="70">
        <v>140</v>
      </c>
    </row>
    <row r="21" spans="1:6" ht="15" hidden="1" customHeight="1">
      <c r="A21" s="33">
        <f>A16+1</f>
        <v>7</v>
      </c>
      <c r="B21" s="409" t="s">
        <v>379</v>
      </c>
      <c r="C21" s="409"/>
      <c r="D21" s="24">
        <f>ROUND(D22+D23,0)</f>
        <v>0</v>
      </c>
      <c r="E21" s="24">
        <f>ROUND(E22+E23,0)</f>
        <v>0</v>
      </c>
      <c r="F21" s="70">
        <v>150</v>
      </c>
    </row>
    <row r="22" spans="1:6" ht="27" hidden="1" customHeight="1">
      <c r="A22" s="35" t="s">
        <v>154</v>
      </c>
      <c r="B22" s="431" t="s">
        <v>380</v>
      </c>
      <c r="C22" s="431"/>
      <c r="D22" s="39"/>
      <c r="E22" s="39"/>
      <c r="F22" s="70">
        <v>160</v>
      </c>
    </row>
    <row r="23" spans="1:6" ht="37.5" hidden="1" customHeight="1">
      <c r="A23" s="35" t="s">
        <v>157</v>
      </c>
      <c r="B23" s="431" t="s">
        <v>381</v>
      </c>
      <c r="C23" s="431"/>
      <c r="D23" s="39"/>
      <c r="E23" s="39"/>
      <c r="F23" s="70">
        <v>170</v>
      </c>
    </row>
    <row r="24" spans="1:6" ht="15" hidden="1" customHeight="1">
      <c r="A24" s="33">
        <f>A21+1</f>
        <v>8</v>
      </c>
      <c r="B24" s="409" t="s">
        <v>109</v>
      </c>
      <c r="C24" s="409"/>
      <c r="D24" s="23"/>
      <c r="E24" s="23"/>
      <c r="F24" s="70">
        <v>180</v>
      </c>
    </row>
    <row r="25" spans="1:6" ht="15" hidden="1" customHeight="1">
      <c r="A25" s="33">
        <f>A24+1</f>
        <v>9</v>
      </c>
      <c r="B25" s="411" t="s">
        <v>159</v>
      </c>
      <c r="C25" s="411"/>
      <c r="D25" s="24">
        <f>ROUND(D26+D28+D27,0)</f>
        <v>0</v>
      </c>
      <c r="E25" s="24">
        <f>ROUND(E26+E28+E27,0)</f>
        <v>0</v>
      </c>
      <c r="F25" s="70">
        <v>190</v>
      </c>
    </row>
    <row r="26" spans="1:6" ht="15" hidden="1" customHeight="1">
      <c r="A26" s="35" t="s">
        <v>154</v>
      </c>
      <c r="B26" s="431" t="s">
        <v>162</v>
      </c>
      <c r="C26" s="431"/>
      <c r="D26" s="39"/>
      <c r="E26" s="39"/>
      <c r="F26" s="70">
        <v>200</v>
      </c>
    </row>
    <row r="27" spans="1:6" ht="15" hidden="1" customHeight="1">
      <c r="A27" s="35" t="s">
        <v>157</v>
      </c>
      <c r="B27" s="420" t="s">
        <v>163</v>
      </c>
      <c r="C27" s="420"/>
      <c r="D27" s="39"/>
      <c r="E27" s="39"/>
      <c r="F27" s="70">
        <v>210</v>
      </c>
    </row>
    <row r="28" spans="1:6" ht="15" hidden="1" customHeight="1">
      <c r="A28" s="35" t="s">
        <v>161</v>
      </c>
      <c r="B28" s="420" t="s">
        <v>164</v>
      </c>
      <c r="C28" s="420"/>
      <c r="D28" s="39"/>
      <c r="E28" s="39"/>
      <c r="F28" s="70">
        <v>220</v>
      </c>
    </row>
    <row r="29" spans="1:6" ht="30" hidden="1" customHeight="1">
      <c r="A29" s="33">
        <f>A25+1</f>
        <v>10</v>
      </c>
      <c r="B29" s="411" t="s">
        <v>165</v>
      </c>
      <c r="C29" s="411"/>
      <c r="D29" s="24">
        <f>ROUND(D30+D31,0)</f>
        <v>0</v>
      </c>
      <c r="E29" s="24">
        <f>ROUND(E30+E31,0)</f>
        <v>0</v>
      </c>
      <c r="F29" s="70">
        <v>230</v>
      </c>
    </row>
    <row r="30" spans="1:6" ht="15" hidden="1" customHeight="1">
      <c r="A30" s="35" t="s">
        <v>154</v>
      </c>
      <c r="B30" s="420" t="s">
        <v>166</v>
      </c>
      <c r="C30" s="420"/>
      <c r="D30" s="39"/>
      <c r="E30" s="39"/>
      <c r="F30" s="70">
        <v>240</v>
      </c>
    </row>
    <row r="31" spans="1:6" ht="30" hidden="1" customHeight="1">
      <c r="A31" s="35" t="s">
        <v>157</v>
      </c>
      <c r="B31" s="431" t="s">
        <v>167</v>
      </c>
      <c r="C31" s="431"/>
      <c r="D31" s="39"/>
      <c r="E31" s="39"/>
      <c r="F31" s="70">
        <v>250</v>
      </c>
    </row>
    <row r="32" spans="1:6" ht="15" hidden="1" customHeight="1">
      <c r="A32" s="33">
        <f>A29+1</f>
        <v>11</v>
      </c>
      <c r="B32" s="411" t="s">
        <v>168</v>
      </c>
      <c r="C32" s="411"/>
      <c r="D32" s="24">
        <f>ROUND(D33+D34,0)</f>
        <v>0</v>
      </c>
      <c r="E32" s="24">
        <f>ROUND(E33+E34,0)</f>
        <v>0</v>
      </c>
      <c r="F32" s="70">
        <v>260</v>
      </c>
    </row>
    <row r="33" spans="1:6" ht="15" hidden="1" customHeight="1">
      <c r="A33" s="35" t="s">
        <v>154</v>
      </c>
      <c r="B33" s="420" t="s">
        <v>166</v>
      </c>
      <c r="C33" s="420"/>
      <c r="D33" s="39"/>
      <c r="E33" s="39"/>
      <c r="F33" s="70">
        <v>270</v>
      </c>
    </row>
    <row r="34" spans="1:6" ht="15" hidden="1" customHeight="1">
      <c r="A34" s="35" t="s">
        <v>157</v>
      </c>
      <c r="B34" s="431" t="s">
        <v>169</v>
      </c>
      <c r="C34" s="431"/>
      <c r="D34" s="39"/>
      <c r="E34" s="39"/>
      <c r="F34" s="70">
        <v>280</v>
      </c>
    </row>
    <row r="35" spans="1:6" ht="30" hidden="1" customHeight="1">
      <c r="A35" s="33">
        <f>A32+1</f>
        <v>12</v>
      </c>
      <c r="B35" s="411" t="s">
        <v>382</v>
      </c>
      <c r="C35" s="411"/>
      <c r="D35" s="24">
        <f>ROUND(D36+D37,0)</f>
        <v>0</v>
      </c>
      <c r="E35" s="24">
        <f>ROUND(E36+E37,0)</f>
        <v>0</v>
      </c>
      <c r="F35" s="70">
        <v>290</v>
      </c>
    </row>
    <row r="36" spans="1:6" ht="15" hidden="1" customHeight="1" outlineLevel="1">
      <c r="A36" s="35" t="s">
        <v>154</v>
      </c>
      <c r="B36" s="421" t="s">
        <v>171</v>
      </c>
      <c r="C36" s="421"/>
      <c r="D36" s="39"/>
      <c r="E36" s="39"/>
      <c r="F36" s="70"/>
    </row>
    <row r="37" spans="1:6" ht="15" hidden="1" customHeight="1" outlineLevel="1">
      <c r="A37" s="35" t="s">
        <v>157</v>
      </c>
      <c r="B37" s="421" t="s">
        <v>172</v>
      </c>
      <c r="C37" s="421"/>
      <c r="D37" s="39"/>
      <c r="E37" s="39"/>
      <c r="F37" s="70"/>
    </row>
    <row r="38" spans="1:6" ht="15" hidden="1" customHeight="1" collapsed="1">
      <c r="A38" s="33">
        <f>A35+1</f>
        <v>13</v>
      </c>
      <c r="B38" s="411" t="s">
        <v>173</v>
      </c>
      <c r="C38" s="411"/>
      <c r="D38" s="24">
        <f>ROUND(D39+D40,0)</f>
        <v>0</v>
      </c>
      <c r="E38" s="24">
        <f>ROUND(E39+E40,0)</f>
        <v>0</v>
      </c>
      <c r="F38" s="70">
        <v>300</v>
      </c>
    </row>
    <row r="39" spans="1:6" ht="15" hidden="1" customHeight="1">
      <c r="A39" s="35" t="s">
        <v>154</v>
      </c>
      <c r="B39" s="420" t="s">
        <v>174</v>
      </c>
      <c r="C39" s="420"/>
      <c r="D39" s="39"/>
      <c r="E39" s="39"/>
      <c r="F39" s="70">
        <v>310</v>
      </c>
    </row>
    <row r="40" spans="1:6" ht="15" hidden="1" customHeight="1">
      <c r="A40" s="35" t="s">
        <v>157</v>
      </c>
      <c r="B40" s="431" t="s">
        <v>175</v>
      </c>
      <c r="C40" s="431"/>
      <c r="D40" s="39"/>
      <c r="E40" s="39"/>
      <c r="F40" s="70">
        <v>320</v>
      </c>
    </row>
    <row r="41" spans="1:6" ht="22.5" hidden="1" customHeight="1">
      <c r="A41" s="34">
        <f>A38+1</f>
        <v>14</v>
      </c>
      <c r="B41" s="415" t="s">
        <v>176</v>
      </c>
      <c r="C41" s="415"/>
      <c r="D41" s="36">
        <f>SUM(D7,D10,D11,D12,D13,D16,D21,D24,D25,D29,D32,D35,D38)</f>
        <v>0</v>
      </c>
      <c r="E41" s="36">
        <f>SUM(E7,E10,E11,E12,E13,E16,E21,E24,E25,E29,E32,E35,E38)</f>
        <v>0</v>
      </c>
      <c r="F41" s="70">
        <v>330</v>
      </c>
    </row>
    <row r="42" spans="1:6" ht="15" hidden="1" customHeight="1">
      <c r="A42" s="33">
        <f t="shared" ref="A42:A47" si="1">A41+1</f>
        <v>15</v>
      </c>
      <c r="B42" s="411" t="s">
        <v>110</v>
      </c>
      <c r="C42" s="411"/>
      <c r="D42" s="23"/>
      <c r="E42" s="23"/>
      <c r="F42" s="70">
        <v>340</v>
      </c>
    </row>
    <row r="43" spans="1:6" ht="30" hidden="1" customHeight="1">
      <c r="A43" s="34">
        <f t="shared" si="1"/>
        <v>16</v>
      </c>
      <c r="B43" s="415" t="s">
        <v>177</v>
      </c>
      <c r="C43" s="415"/>
      <c r="D43" s="36">
        <f>SUM(D41,D42)</f>
        <v>0</v>
      </c>
      <c r="E43" s="36">
        <f>SUM(E41,E42)</f>
        <v>0</v>
      </c>
      <c r="F43" s="70">
        <v>350</v>
      </c>
    </row>
    <row r="44" spans="1:6" ht="30" hidden="1" customHeight="1" outlineLevel="1">
      <c r="A44" s="33">
        <f t="shared" si="1"/>
        <v>17</v>
      </c>
      <c r="B44" s="429" t="s">
        <v>367</v>
      </c>
      <c r="C44" s="429"/>
      <c r="D44" s="23"/>
      <c r="E44" s="23"/>
      <c r="F44" s="70">
        <v>360</v>
      </c>
    </row>
    <row r="45" spans="1:6" ht="15" hidden="1" customHeight="1" outlineLevel="1">
      <c r="A45" s="33">
        <f t="shared" si="1"/>
        <v>18</v>
      </c>
      <c r="B45" s="409" t="s">
        <v>178</v>
      </c>
      <c r="C45" s="409"/>
      <c r="D45" s="23"/>
      <c r="E45" s="23"/>
      <c r="F45" s="70">
        <v>370</v>
      </c>
    </row>
    <row r="46" spans="1:6" ht="24" hidden="1" customHeight="1" collapsed="1" thickBot="1">
      <c r="A46" s="37">
        <f t="shared" si="1"/>
        <v>19</v>
      </c>
      <c r="B46" s="424" t="s">
        <v>111</v>
      </c>
      <c r="C46" s="424"/>
      <c r="D46" s="27">
        <f>SUM(D43,D45,D44)</f>
        <v>0</v>
      </c>
      <c r="E46" s="27">
        <f>SUM(E43,E45,E44)</f>
        <v>0</v>
      </c>
      <c r="F46" s="70">
        <v>380</v>
      </c>
    </row>
    <row r="47" spans="1:6" ht="15" hidden="1" customHeight="1" outlineLevel="1" thickTop="1">
      <c r="A47" s="56">
        <f t="shared" si="1"/>
        <v>20</v>
      </c>
      <c r="B47" s="422" t="s">
        <v>407</v>
      </c>
      <c r="C47" s="422"/>
      <c r="D47" s="23"/>
      <c r="E47" s="23"/>
      <c r="F47" s="70"/>
    </row>
    <row r="48" spans="1:6" ht="15" hidden="1" customHeight="1" collapsed="1" thickTop="1">
      <c r="D48" s="21" t="str">
        <f>IF($D$46&lt;&gt;Pasīvs!$D$18,CONCATENATE("PZA nesakrīt ar bilanci par ",$D$46-Pasīvs!$D$18," EUR"),"")</f>
        <v>PZA nesakrīt ar bilanci par 41238 EUR</v>
      </c>
      <c r="E48" s="20" t="str">
        <f>IF($E$46&lt;&gt;Pasīvs!$E$18,CONCATENATE("PZA nesakrīt ar bilanci par ",$E$46-Pasīvs!$E$18," EUR"),"")</f>
        <v>PZA nesakrīt ar bilanci par -28092 EUR</v>
      </c>
    </row>
    <row r="49" spans="1:5" ht="15" hidden="1" customHeight="1"/>
    <row r="50" spans="1:5" ht="15" hidden="1" customHeight="1">
      <c r="A50" s="409" t="str">
        <f>CONCATENATE("Pielikums no ",Saturs!$I$14,"."," līdz ",Saturs!$I$16-1,"."," lapai ir neatņemama šī finanšu pārskata sastāvdaļa.")</f>
        <v>Pielikums no 7. līdz 21. lapai ir neatņemama šī finanšu pārskata sastāvdaļa.</v>
      </c>
      <c r="B50" s="409"/>
      <c r="C50" s="409"/>
      <c r="D50" s="409"/>
      <c r="E50" s="409"/>
    </row>
    <row r="51" spans="1:5" ht="15" hidden="1" customHeight="1">
      <c r="B51" s="8"/>
      <c r="C51" s="8"/>
      <c r="D51" s="8"/>
      <c r="E51" s="8"/>
    </row>
    <row r="52" spans="1:5" ht="15" hidden="1" customHeight="1">
      <c r="A52" s="1" t="s">
        <v>128</v>
      </c>
    </row>
    <row r="53" spans="1:5" ht="15" hidden="1" customHeight="1">
      <c r="A53" s="1"/>
    </row>
    <row r="54" spans="1:5" ht="15" hidden="1" customHeight="1">
      <c r="A54" s="1" t="str">
        <f>IF(Info!$B$18="","",Info!$B$18)</f>
        <v>Gundars Kūla, valdes loceklis</v>
      </c>
    </row>
    <row r="55" spans="1:5" ht="15" hidden="1" customHeight="1">
      <c r="A55" s="1"/>
      <c r="C55" s="51" t="str">
        <f>IF($A$54="","","paraksts")</f>
        <v>paraksts</v>
      </c>
      <c r="D55" s="54"/>
    </row>
    <row r="56" spans="1:5" ht="15" hidden="1" customHeight="1">
      <c r="A56" s="1" t="str">
        <f>IF(Info!$B$21="","",Info!$B$21)</f>
        <v/>
      </c>
    </row>
    <row r="57" spans="1:5" ht="15" hidden="1" customHeight="1">
      <c r="A57" s="1"/>
      <c r="C57" s="51" t="str">
        <f>IF($A$56="","","paraksts")</f>
        <v/>
      </c>
      <c r="D57" s="54"/>
    </row>
    <row r="58" spans="1:5" ht="15" hidden="1" customHeight="1">
      <c r="A58" s="1" t="str">
        <f>IF(Info!$B$29="","",Info!$B$29)</f>
        <v>Velta Reinbaha, galvenā grāmatvede</v>
      </c>
    </row>
    <row r="59" spans="1:5" ht="15" hidden="1" customHeight="1">
      <c r="A59" s="1"/>
      <c r="C59" s="51" t="str">
        <f>IF($A$58="","","paraksts")</f>
        <v>paraksts</v>
      </c>
      <c r="D59" s="54"/>
    </row>
    <row r="60" spans="1:5" ht="15" hidden="1" customHeight="1">
      <c r="A60" s="1" t="str">
        <f>CONCATENATE(Info!$J$6,", ",Info!$J$7)</f>
        <v>Tukumā, 2025.gada 12.martā</v>
      </c>
    </row>
    <row r="61" spans="1:5" ht="15" hidden="1" customHeight="1"/>
    <row r="62" spans="1:5" ht="15" hidden="1" customHeight="1"/>
  </sheetData>
  <mergeCells count="45">
    <mergeCell ref="F1:F2"/>
    <mergeCell ref="A1:E1"/>
    <mergeCell ref="B2:E2"/>
    <mergeCell ref="B7:C7"/>
    <mergeCell ref="B8:C8"/>
    <mergeCell ref="B9:C9"/>
    <mergeCell ref="B15:C15"/>
    <mergeCell ref="B16:C16"/>
    <mergeCell ref="B17:C17"/>
    <mergeCell ref="B19:C19"/>
    <mergeCell ref="B18:C18"/>
    <mergeCell ref="B10:C10"/>
    <mergeCell ref="B11:C11"/>
    <mergeCell ref="B12:C12"/>
    <mergeCell ref="B13:C13"/>
    <mergeCell ref="B14:C14"/>
    <mergeCell ref="A50:E50"/>
    <mergeCell ref="B28:C28"/>
    <mergeCell ref="B38:C38"/>
    <mergeCell ref="B39:C39"/>
    <mergeCell ref="B40:C40"/>
    <mergeCell ref="B41:C41"/>
    <mergeCell ref="B42:C42"/>
    <mergeCell ref="B33:C33"/>
    <mergeCell ref="B34:C34"/>
    <mergeCell ref="B29:C29"/>
    <mergeCell ref="B30:C30"/>
    <mergeCell ref="B31:C31"/>
    <mergeCell ref="B47:C47"/>
    <mergeCell ref="B43:C43"/>
    <mergeCell ref="B44:C44"/>
    <mergeCell ref="B45:C45"/>
    <mergeCell ref="B46:C46"/>
    <mergeCell ref="B26:C26"/>
    <mergeCell ref="B20:C20"/>
    <mergeCell ref="B21:C21"/>
    <mergeCell ref="B27:C27"/>
    <mergeCell ref="B35:C35"/>
    <mergeCell ref="B36:C36"/>
    <mergeCell ref="B37:C37"/>
    <mergeCell ref="B32:C32"/>
    <mergeCell ref="B22:C22"/>
    <mergeCell ref="B23:C23"/>
    <mergeCell ref="B25:C25"/>
    <mergeCell ref="B24:C24"/>
  </mergeCells>
  <conditionalFormatting sqref="C55">
    <cfRule type="cellIs" dxfId="63" priority="3" stopIfTrue="1" operator="equal">
      <formula>"paraksts"</formula>
    </cfRule>
  </conditionalFormatting>
  <conditionalFormatting sqref="C57">
    <cfRule type="cellIs" dxfId="62" priority="2" stopIfTrue="1" operator="equal">
      <formula>"paraksts"</formula>
    </cfRule>
  </conditionalFormatting>
  <conditionalFormatting sqref="C59">
    <cfRule type="cellIs" dxfId="6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10" orientation="portrait" blackAndWhite="1" useFirstPageNumber="1" r:id="rId1"/>
  <headerFooter>
    <oddHeader>&amp;L&amp;"Times New Roman,обычный"&amp;13SIA "Haute Fragrance Company"&amp;12
&amp;11Juridiskā adrese: Ģertrūdes iela 39-1, Rīga,  LV-1011
Vienotais reģistrācijas numurs: 40203147492&amp;R&amp;"Times New Roman,обычный"&amp;12 &amp;14 &amp;13 2020.gada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apa10">
    <tabColor theme="5" tint="0.59999389629810485"/>
  </sheetPr>
  <dimension ref="A1:P340"/>
  <sheetViews>
    <sheetView view="pageBreakPreview" topLeftCell="A242" zoomScaleNormal="100" zoomScaleSheetLayoutView="100" zoomScalePageLayoutView="70" workbookViewId="0">
      <selection activeCell="B113" sqref="B113:H113"/>
    </sheetView>
  </sheetViews>
  <sheetFormatPr defaultColWidth="9.08984375" defaultRowHeight="15" customHeight="1" outlineLevelCol="1"/>
  <cols>
    <col min="1" max="1" width="5.36328125" style="1" customWidth="1"/>
    <col min="2" max="2" width="9.453125" style="1" customWidth="1"/>
    <col min="3" max="4" width="11.6328125" style="1" customWidth="1"/>
    <col min="5" max="5" width="13.90625" style="1" customWidth="1"/>
    <col min="6" max="6" width="6.453125" style="1" customWidth="1"/>
    <col min="7" max="7" width="6.90625" style="1" customWidth="1"/>
    <col min="8" max="8" width="23.453125" style="1" customWidth="1"/>
    <col min="9" max="9" width="11.36328125" style="81" hidden="1" customWidth="1"/>
    <col min="10" max="10" width="1.453125" style="1" customWidth="1" outlineLevel="1"/>
    <col min="11" max="12" width="2.453125" style="1" customWidth="1"/>
    <col min="13" max="13" width="0.81640625" style="1" customWidth="1"/>
    <col min="14" max="16" width="0" style="1" hidden="1" customWidth="1"/>
    <col min="17" max="16384" width="9.08984375" style="1"/>
  </cols>
  <sheetData>
    <row r="1" spans="1:10" ht="36" customHeight="1">
      <c r="A1" s="417" t="s">
        <v>203</v>
      </c>
      <c r="B1" s="417"/>
      <c r="C1" s="417"/>
      <c r="D1" s="417"/>
      <c r="E1" s="417"/>
      <c r="F1" s="417"/>
      <c r="G1" s="417"/>
      <c r="H1" s="417"/>
      <c r="I1" s="447"/>
      <c r="J1" s="18" t="s">
        <v>146</v>
      </c>
    </row>
    <row r="2" spans="1:10" ht="8.4" customHeight="1">
      <c r="I2" s="447"/>
      <c r="J2" s="18" t="s">
        <v>150</v>
      </c>
    </row>
    <row r="3" spans="1:10" ht="15" customHeight="1">
      <c r="A3" s="252">
        <v>1</v>
      </c>
      <c r="B3" s="477" t="s">
        <v>239</v>
      </c>
      <c r="C3" s="477"/>
      <c r="D3" s="477"/>
      <c r="E3" s="179"/>
      <c r="F3" s="179"/>
      <c r="G3" s="179"/>
      <c r="H3" s="179"/>
      <c r="I3" s="250"/>
    </row>
    <row r="4" spans="1:10" ht="15" customHeight="1">
      <c r="A4" s="224"/>
      <c r="B4" s="224"/>
      <c r="C4" s="224"/>
      <c r="D4" s="224"/>
      <c r="E4" s="224"/>
      <c r="F4" s="224"/>
      <c r="G4" s="224"/>
      <c r="H4" s="224"/>
      <c r="I4" s="228"/>
    </row>
    <row r="5" spans="1:10" ht="15" hidden="1" customHeight="1">
      <c r="A5" s="253">
        <f>A3+0.1</f>
        <v>1.1000000000000001</v>
      </c>
      <c r="B5" s="449" t="s">
        <v>528</v>
      </c>
      <c r="C5" s="449"/>
      <c r="D5" s="449"/>
      <c r="E5" s="449"/>
      <c r="F5" s="449"/>
      <c r="G5" s="449"/>
      <c r="H5" s="449"/>
      <c r="I5" s="228"/>
    </row>
    <row r="6" spans="1:10" ht="15" hidden="1" customHeight="1">
      <c r="A6" s="224"/>
      <c r="B6" s="224"/>
      <c r="C6" s="224"/>
      <c r="D6" s="224"/>
      <c r="E6" s="224"/>
      <c r="F6" s="224"/>
      <c r="G6" s="224"/>
      <c r="H6" s="224"/>
      <c r="I6" s="228"/>
    </row>
    <row r="7" spans="1:10" ht="36" hidden="1" customHeight="1">
      <c r="A7" s="224"/>
      <c r="B7" s="433" t="s">
        <v>613</v>
      </c>
      <c r="C7" s="433"/>
      <c r="D7" s="433"/>
      <c r="E7" s="433"/>
      <c r="F7" s="433"/>
      <c r="G7" s="433"/>
      <c r="H7" s="433"/>
      <c r="I7" s="228"/>
    </row>
    <row r="8" spans="1:10" ht="15" hidden="1" customHeight="1">
      <c r="A8" s="224"/>
      <c r="B8" s="224"/>
      <c r="C8" s="224"/>
      <c r="D8" s="224"/>
      <c r="E8" s="224"/>
      <c r="F8" s="224"/>
      <c r="G8" s="224"/>
      <c r="H8" s="224"/>
      <c r="I8" s="228"/>
    </row>
    <row r="9" spans="1:10" ht="15" customHeight="1">
      <c r="A9" s="241">
        <f>A5</f>
        <v>1.1000000000000001</v>
      </c>
      <c r="B9" s="457" t="s">
        <v>889</v>
      </c>
      <c r="C9" s="457"/>
      <c r="D9" s="457"/>
      <c r="E9" s="457"/>
      <c r="F9" s="457"/>
      <c r="G9" s="457"/>
      <c r="H9" s="457"/>
      <c r="I9" s="250"/>
      <c r="J9" s="1" t="s">
        <v>207</v>
      </c>
    </row>
    <row r="10" spans="1:10" ht="15" customHeight="1">
      <c r="A10" s="224"/>
      <c r="B10" s="224"/>
      <c r="C10" s="224"/>
      <c r="D10" s="224"/>
      <c r="E10" s="224"/>
      <c r="F10" s="224"/>
      <c r="G10" s="224"/>
      <c r="H10" s="224"/>
      <c r="I10" s="228"/>
    </row>
    <row r="11" spans="1:10" ht="15" customHeight="1">
      <c r="B11" s="1" t="s">
        <v>206</v>
      </c>
      <c r="D11" s="131">
        <v>34</v>
      </c>
    </row>
    <row r="13" spans="1:10" ht="30" customHeight="1">
      <c r="A13" s="41">
        <f>A9+0.1</f>
        <v>1.2000000000000002</v>
      </c>
      <c r="B13" s="463" t="s">
        <v>581</v>
      </c>
      <c r="C13" s="463"/>
      <c r="D13" s="463"/>
      <c r="E13" s="463"/>
      <c r="F13" s="463"/>
      <c r="G13" s="463"/>
      <c r="H13" s="463"/>
      <c r="I13" s="92"/>
      <c r="J13" s="1" t="s">
        <v>243</v>
      </c>
    </row>
    <row r="15" spans="1:10" ht="45" customHeight="1">
      <c r="B15" s="442" t="s">
        <v>680</v>
      </c>
      <c r="C15" s="442"/>
      <c r="D15" s="442"/>
      <c r="E15" s="442"/>
      <c r="F15" s="442"/>
      <c r="G15" s="442"/>
      <c r="H15" s="442"/>
      <c r="I15" s="53"/>
    </row>
    <row r="16" spans="1:10" ht="40.25" customHeight="1">
      <c r="B16" s="442" t="s">
        <v>638</v>
      </c>
      <c r="C16" s="442"/>
      <c r="D16" s="442"/>
      <c r="E16" s="442"/>
      <c r="F16" s="442"/>
      <c r="G16" s="442"/>
      <c r="H16" s="442"/>
      <c r="I16" s="53"/>
    </row>
    <row r="17" spans="1:9" ht="15" customHeight="1">
      <c r="B17" s="443" t="s">
        <v>614</v>
      </c>
      <c r="C17" s="443"/>
      <c r="D17" s="443"/>
      <c r="E17" s="443"/>
      <c r="F17" s="443"/>
      <c r="G17" s="443"/>
      <c r="H17" s="443"/>
      <c r="I17" s="53"/>
    </row>
    <row r="18" spans="1:9" ht="30" hidden="1" customHeight="1">
      <c r="B18" s="442" t="s">
        <v>362</v>
      </c>
      <c r="C18" s="442"/>
      <c r="D18" s="442"/>
      <c r="E18" s="442"/>
      <c r="F18" s="442"/>
      <c r="G18" s="442"/>
      <c r="H18" s="442"/>
      <c r="I18" s="53"/>
    </row>
    <row r="19" spans="1:9" ht="45" customHeight="1">
      <c r="B19" s="443" t="s">
        <v>615</v>
      </c>
      <c r="C19" s="443"/>
      <c r="D19" s="443"/>
      <c r="E19" s="443"/>
      <c r="F19" s="443"/>
      <c r="G19" s="443"/>
      <c r="H19" s="443"/>
      <c r="I19" s="53"/>
    </row>
    <row r="20" spans="1:9" ht="114.75" customHeight="1">
      <c r="A20" s="41"/>
      <c r="B20" s="442" t="s">
        <v>637</v>
      </c>
      <c r="C20" s="442"/>
      <c r="D20" s="442"/>
      <c r="E20" s="442"/>
      <c r="F20" s="442"/>
      <c r="G20" s="442"/>
      <c r="H20" s="442"/>
      <c r="I20" s="89"/>
    </row>
    <row r="22" spans="1:9" ht="15" customHeight="1">
      <c r="A22" s="41"/>
      <c r="B22" s="42" t="s">
        <v>644</v>
      </c>
      <c r="C22" s="18"/>
      <c r="D22" s="18"/>
      <c r="E22" s="18"/>
      <c r="F22" s="18"/>
      <c r="G22" s="18"/>
      <c r="H22" s="18"/>
      <c r="I22" s="91"/>
    </row>
    <row r="23" spans="1:9" ht="15" hidden="1" customHeight="1"/>
    <row r="24" spans="1:9" ht="15" hidden="1" customHeight="1">
      <c r="A24" s="41"/>
      <c r="B24" s="43" t="s">
        <v>209</v>
      </c>
      <c r="C24" s="18"/>
      <c r="D24" s="18"/>
      <c r="E24" s="18"/>
      <c r="F24" s="18"/>
      <c r="G24" s="18"/>
      <c r="H24" s="18"/>
    </row>
    <row r="25" spans="1:9" ht="45" hidden="1" customHeight="1">
      <c r="A25" s="45"/>
      <c r="B25" s="466" t="s">
        <v>616</v>
      </c>
      <c r="C25" s="466"/>
      <c r="D25" s="466"/>
      <c r="E25" s="466"/>
      <c r="F25" s="466"/>
      <c r="G25" s="466"/>
      <c r="H25" s="466"/>
    </row>
    <row r="26" spans="1:9" ht="15" hidden="1" customHeight="1">
      <c r="A26" s="41"/>
      <c r="B26" s="404" t="s">
        <v>639</v>
      </c>
      <c r="C26" s="404"/>
      <c r="D26" s="404"/>
      <c r="E26" s="404"/>
      <c r="F26" s="404"/>
      <c r="G26" s="404"/>
      <c r="H26" s="404"/>
    </row>
    <row r="27" spans="1:9" ht="15.75" hidden="1" customHeight="1">
      <c r="A27" s="41"/>
      <c r="B27" s="119"/>
      <c r="C27" s="61"/>
      <c r="D27" s="61"/>
      <c r="E27" s="473" t="s">
        <v>640</v>
      </c>
      <c r="F27" s="119"/>
      <c r="G27" s="119"/>
      <c r="H27" s="119"/>
    </row>
    <row r="28" spans="1:9" ht="15.75" hidden="1" customHeight="1">
      <c r="A28" s="41"/>
      <c r="B28" s="119"/>
      <c r="C28" s="61"/>
      <c r="D28" s="61"/>
      <c r="E28" s="473"/>
      <c r="F28" s="119"/>
      <c r="G28" s="119"/>
      <c r="H28" s="119"/>
    </row>
    <row r="29" spans="1:9" ht="15" hidden="1" customHeight="1">
      <c r="A29" s="41"/>
      <c r="B29" s="119"/>
      <c r="C29" s="222" t="s">
        <v>641</v>
      </c>
      <c r="D29" s="61"/>
      <c r="E29" s="223">
        <v>0.2</v>
      </c>
      <c r="F29" s="119"/>
      <c r="G29" s="119"/>
      <c r="H29" s="119"/>
    </row>
    <row r="30" spans="1:9" ht="15" hidden="1" customHeight="1">
      <c r="A30" s="41"/>
      <c r="B30" s="119"/>
      <c r="C30" s="222" t="s">
        <v>642</v>
      </c>
      <c r="D30" s="61"/>
      <c r="E30" s="223">
        <v>0.2</v>
      </c>
      <c r="F30" s="119"/>
      <c r="G30" s="119"/>
      <c r="H30" s="119"/>
    </row>
    <row r="32" spans="1:9" ht="15" customHeight="1">
      <c r="A32" s="41"/>
      <c r="B32" s="43" t="s">
        <v>208</v>
      </c>
      <c r="C32" s="18"/>
      <c r="D32" s="18"/>
      <c r="E32" s="18"/>
      <c r="F32" s="18"/>
      <c r="G32" s="18"/>
      <c r="H32" s="18"/>
    </row>
    <row r="33" spans="1:10" ht="43.5" customHeight="1">
      <c r="A33" s="45"/>
      <c r="B33" s="443" t="s">
        <v>696</v>
      </c>
      <c r="C33" s="443"/>
      <c r="D33" s="443"/>
      <c r="E33" s="443"/>
      <c r="F33" s="443"/>
      <c r="G33" s="443"/>
      <c r="H33" s="443"/>
    </row>
    <row r="34" spans="1:10" ht="93" customHeight="1">
      <c r="A34" s="45"/>
      <c r="B34" s="443" t="s">
        <v>606</v>
      </c>
      <c r="C34" s="443"/>
      <c r="D34" s="443"/>
      <c r="E34" s="443"/>
      <c r="F34" s="443"/>
      <c r="G34" s="443"/>
      <c r="H34" s="443"/>
    </row>
    <row r="35" spans="1:10" ht="85.75" customHeight="1">
      <c r="A35" s="45"/>
      <c r="B35" s="443" t="s">
        <v>617</v>
      </c>
      <c r="C35" s="443"/>
      <c r="D35" s="443"/>
      <c r="E35" s="443"/>
      <c r="F35" s="443"/>
      <c r="G35" s="443"/>
      <c r="H35" s="443"/>
    </row>
    <row r="36" spans="1:10" ht="39.65" customHeight="1">
      <c r="A36" s="45"/>
      <c r="B36" s="466" t="s">
        <v>618</v>
      </c>
      <c r="C36" s="466"/>
      <c r="D36" s="466"/>
      <c r="E36" s="466"/>
      <c r="F36" s="466"/>
      <c r="G36" s="466"/>
      <c r="H36" s="466"/>
    </row>
    <row r="37" spans="1:10" ht="60" hidden="1" customHeight="1">
      <c r="A37" s="45"/>
      <c r="B37" s="481" t="s">
        <v>695</v>
      </c>
      <c r="C37" s="481"/>
      <c r="D37" s="481"/>
      <c r="E37" s="481"/>
      <c r="F37" s="481"/>
      <c r="G37" s="481"/>
      <c r="H37" s="481"/>
    </row>
    <row r="38" spans="1:10" ht="45" hidden="1" customHeight="1">
      <c r="A38" s="45"/>
      <c r="B38" s="404" t="s">
        <v>461</v>
      </c>
      <c r="C38" s="404"/>
      <c r="D38" s="404"/>
      <c r="E38" s="404"/>
      <c r="F38" s="404"/>
      <c r="G38" s="404"/>
      <c r="H38" s="404"/>
    </row>
    <row r="39" spans="1:10" ht="45" hidden="1" customHeight="1">
      <c r="A39" s="45"/>
      <c r="B39" s="448" t="s">
        <v>480</v>
      </c>
      <c r="C39" s="448"/>
      <c r="D39" s="448"/>
      <c r="E39" s="448"/>
      <c r="F39" s="448"/>
      <c r="G39" s="448"/>
      <c r="H39" s="448"/>
    </row>
    <row r="40" spans="1:10" ht="90" hidden="1" customHeight="1">
      <c r="A40" s="45"/>
      <c r="B40" s="448" t="s">
        <v>481</v>
      </c>
      <c r="C40" s="448"/>
      <c r="D40" s="448"/>
      <c r="E40" s="448"/>
      <c r="F40" s="448"/>
      <c r="G40" s="448"/>
      <c r="H40" s="448"/>
      <c r="J40" s="1" t="s">
        <v>482</v>
      </c>
    </row>
    <row r="41" spans="1:10" ht="15" hidden="1" customHeight="1">
      <c r="A41" s="41"/>
      <c r="B41" s="469" t="s">
        <v>384</v>
      </c>
      <c r="C41" s="404"/>
      <c r="D41" s="404"/>
      <c r="E41" s="404"/>
      <c r="F41" s="404"/>
      <c r="G41" s="404"/>
      <c r="H41" s="404"/>
      <c r="J41" s="1" t="s">
        <v>214</v>
      </c>
    </row>
    <row r="42" spans="1:10" ht="15" hidden="1" customHeight="1">
      <c r="A42" s="41"/>
      <c r="B42" s="404" t="s">
        <v>643</v>
      </c>
      <c r="C42" s="404"/>
      <c r="D42" s="404"/>
      <c r="E42" s="404"/>
      <c r="F42" s="404"/>
      <c r="G42" s="404"/>
      <c r="H42" s="404"/>
    </row>
    <row r="43" spans="1:10" ht="29.25" hidden="1" customHeight="1">
      <c r="A43" s="41"/>
      <c r="B43" s="97"/>
      <c r="C43" s="119"/>
      <c r="D43" s="119"/>
      <c r="E43" s="119" t="s">
        <v>640</v>
      </c>
      <c r="F43" s="119"/>
      <c r="G43" s="119"/>
      <c r="H43" s="119"/>
    </row>
    <row r="44" spans="1:10" ht="29.25" hidden="1" customHeight="1">
      <c r="A44" s="41"/>
      <c r="B44" s="97"/>
      <c r="C44" s="478" t="s">
        <v>49</v>
      </c>
      <c r="D44" s="478"/>
      <c r="E44" s="223" t="s">
        <v>662</v>
      </c>
      <c r="F44" s="119"/>
      <c r="G44" s="119"/>
      <c r="H44" s="119"/>
    </row>
    <row r="45" spans="1:10" ht="15" hidden="1" customHeight="1">
      <c r="A45" s="41"/>
      <c r="B45" s="97"/>
      <c r="C45" s="119"/>
      <c r="D45" s="119"/>
      <c r="E45" s="119"/>
      <c r="F45" s="119"/>
      <c r="G45" s="119"/>
      <c r="H45" s="119"/>
    </row>
    <row r="46" spans="1:10" ht="15" hidden="1" customHeight="1">
      <c r="A46" s="41"/>
      <c r="B46" s="456"/>
      <c r="C46" s="456"/>
      <c r="D46" s="456"/>
      <c r="E46" s="456"/>
      <c r="F46" s="456"/>
      <c r="G46" s="456"/>
      <c r="H46" s="456"/>
    </row>
    <row r="47" spans="1:10" ht="15" hidden="1" customHeight="1"/>
    <row r="48" spans="1:10" ht="15" hidden="1" customHeight="1">
      <c r="A48" s="41"/>
      <c r="B48" s="43" t="s">
        <v>210</v>
      </c>
      <c r="C48" s="18"/>
      <c r="D48" s="18"/>
      <c r="E48" s="18"/>
      <c r="F48" s="18"/>
      <c r="G48" s="18"/>
      <c r="H48" s="18"/>
    </row>
    <row r="49" spans="1:10" ht="45" hidden="1" customHeight="1">
      <c r="A49" s="41"/>
      <c r="B49" s="404" t="s">
        <v>462</v>
      </c>
      <c r="C49" s="404"/>
      <c r="D49" s="404"/>
      <c r="E49" s="404"/>
      <c r="F49" s="404"/>
      <c r="G49" s="404"/>
      <c r="H49" s="404"/>
    </row>
    <row r="50" spans="1:10" ht="15" hidden="1" customHeight="1">
      <c r="A50" s="45"/>
      <c r="B50" s="404"/>
      <c r="C50" s="404"/>
      <c r="D50" s="404"/>
      <c r="E50" s="404"/>
      <c r="F50" s="404"/>
      <c r="G50" s="404"/>
      <c r="H50" s="404"/>
    </row>
    <row r="51" spans="1:10" ht="15" hidden="1" customHeight="1"/>
    <row r="52" spans="1:10" ht="15" hidden="1" customHeight="1">
      <c r="B52" s="43" t="s">
        <v>220</v>
      </c>
    </row>
    <row r="53" spans="1:10" ht="15" hidden="1" customHeight="1">
      <c r="A53" s="45"/>
      <c r="B53" s="404"/>
      <c r="C53" s="404"/>
      <c r="D53" s="404"/>
      <c r="E53" s="404"/>
      <c r="F53" s="404"/>
      <c r="G53" s="404"/>
      <c r="H53" s="404"/>
    </row>
    <row r="54" spans="1:10" ht="14.75" customHeight="1"/>
    <row r="55" spans="1:10" ht="24" customHeight="1">
      <c r="A55" s="41"/>
      <c r="B55" s="42" t="s">
        <v>645</v>
      </c>
      <c r="C55" s="18"/>
      <c r="D55" s="18"/>
      <c r="E55" s="18"/>
      <c r="F55" s="18"/>
      <c r="G55" s="18"/>
      <c r="H55" s="18"/>
      <c r="I55" s="91"/>
      <c r="J55" s="1" t="s">
        <v>215</v>
      </c>
    </row>
    <row r="56" spans="1:10" ht="9" customHeight="1"/>
    <row r="57" spans="1:10" ht="15" customHeight="1">
      <c r="A57" s="41"/>
      <c r="B57" s="43" t="s">
        <v>211</v>
      </c>
      <c r="C57" s="18"/>
      <c r="D57" s="18"/>
      <c r="E57" s="18"/>
      <c r="F57" s="18"/>
      <c r="G57" s="18"/>
      <c r="H57" s="18"/>
    </row>
    <row r="58" spans="1:10" ht="15" customHeight="1">
      <c r="A58" s="41"/>
      <c r="B58" s="404" t="s">
        <v>619</v>
      </c>
      <c r="C58" s="404"/>
      <c r="D58" s="404"/>
      <c r="E58" s="404"/>
      <c r="F58" s="404"/>
      <c r="G58" s="404"/>
      <c r="H58" s="404"/>
    </row>
    <row r="59" spans="1:10" ht="15" customHeight="1">
      <c r="A59" s="41"/>
      <c r="B59" s="454" t="s">
        <v>673</v>
      </c>
      <c r="C59" s="454"/>
      <c r="D59" s="454"/>
      <c r="E59" s="454"/>
      <c r="F59" s="454"/>
      <c r="G59" s="454"/>
      <c r="H59" s="454"/>
    </row>
    <row r="60" spans="1:10" ht="45" customHeight="1">
      <c r="A60" s="45"/>
      <c r="B60" s="472" t="s">
        <v>635</v>
      </c>
      <c r="C60" s="451"/>
      <c r="D60" s="451"/>
      <c r="E60" s="451"/>
      <c r="F60" s="451"/>
      <c r="G60" s="451"/>
      <c r="H60" s="451"/>
    </row>
    <row r="61" spans="1:10" ht="15" customHeight="1">
      <c r="A61" s="45"/>
      <c r="B61" s="443" t="s">
        <v>620</v>
      </c>
      <c r="C61" s="443"/>
      <c r="D61" s="443"/>
      <c r="E61" s="443"/>
      <c r="F61" s="443"/>
      <c r="G61" s="443"/>
      <c r="H61" s="443"/>
    </row>
    <row r="62" spans="1:10" ht="66.650000000000006" customHeight="1">
      <c r="A62" s="45"/>
      <c r="B62" s="443" t="s">
        <v>621</v>
      </c>
      <c r="C62" s="443"/>
      <c r="D62" s="443"/>
      <c r="E62" s="443"/>
      <c r="F62" s="443"/>
      <c r="G62" s="443"/>
      <c r="H62" s="443"/>
    </row>
    <row r="63" spans="1:10" ht="75" hidden="1" customHeight="1">
      <c r="A63" s="45"/>
      <c r="B63" s="454" t="s">
        <v>674</v>
      </c>
      <c r="C63" s="454"/>
      <c r="D63" s="454"/>
      <c r="E63" s="454"/>
      <c r="F63" s="454"/>
      <c r="G63" s="454"/>
      <c r="H63" s="454"/>
    </row>
    <row r="64" spans="1:10" ht="27.75" customHeight="1">
      <c r="A64" s="45"/>
      <c r="B64" s="454" t="s">
        <v>697</v>
      </c>
      <c r="C64" s="454"/>
      <c r="D64" s="454"/>
      <c r="E64" s="454"/>
      <c r="F64" s="454"/>
      <c r="G64" s="454"/>
      <c r="H64" s="454"/>
    </row>
    <row r="65" spans="1:10" ht="15" customHeight="1">
      <c r="B65" s="224"/>
      <c r="C65" s="224"/>
      <c r="D65" s="224"/>
      <c r="E65" s="224"/>
      <c r="F65" s="224"/>
      <c r="G65" s="224"/>
      <c r="H65" s="224"/>
    </row>
    <row r="66" spans="1:10" ht="15" customHeight="1">
      <c r="A66" s="41"/>
      <c r="B66" s="256" t="s">
        <v>212</v>
      </c>
      <c r="C66" s="256"/>
      <c r="D66" s="179"/>
      <c r="E66" s="179"/>
      <c r="F66" s="179"/>
      <c r="G66" s="179"/>
      <c r="H66" s="179"/>
      <c r="J66" s="1" t="s">
        <v>216</v>
      </c>
    </row>
    <row r="67" spans="1:10" ht="68.400000000000006" customHeight="1">
      <c r="A67" s="45"/>
      <c r="B67" s="451" t="s">
        <v>483</v>
      </c>
      <c r="C67" s="451"/>
      <c r="D67" s="451"/>
      <c r="E67" s="451"/>
      <c r="F67" s="451"/>
      <c r="G67" s="451"/>
      <c r="H67" s="451"/>
    </row>
    <row r="68" spans="1:10" ht="48.65" customHeight="1">
      <c r="A68" s="45"/>
      <c r="B68" s="443" t="s">
        <v>622</v>
      </c>
      <c r="C68" s="443"/>
      <c r="D68" s="443"/>
      <c r="E68" s="443"/>
      <c r="F68" s="443"/>
      <c r="G68" s="443"/>
      <c r="H68" s="443"/>
    </row>
    <row r="69" spans="1:10" ht="15" hidden="1" customHeight="1">
      <c r="A69" s="45"/>
      <c r="B69" s="433"/>
      <c r="C69" s="433"/>
      <c r="D69" s="433"/>
      <c r="E69" s="433"/>
      <c r="F69" s="433"/>
      <c r="G69" s="433"/>
      <c r="H69" s="433"/>
    </row>
    <row r="70" spans="1:10" ht="10.75" customHeight="1">
      <c r="B70" s="224"/>
      <c r="C70" s="224"/>
      <c r="D70" s="224"/>
      <c r="E70" s="224"/>
      <c r="F70" s="224"/>
      <c r="G70" s="224"/>
      <c r="H70" s="224"/>
    </row>
    <row r="71" spans="1:10" ht="15" customHeight="1">
      <c r="B71" s="178" t="s">
        <v>220</v>
      </c>
      <c r="C71" s="224"/>
      <c r="D71" s="224"/>
      <c r="E71" s="224"/>
      <c r="F71" s="224"/>
      <c r="G71" s="224"/>
      <c r="H71" s="224"/>
    </row>
    <row r="72" spans="1:10" ht="11.4" customHeight="1">
      <c r="A72" s="45"/>
      <c r="B72" s="430"/>
      <c r="C72" s="430"/>
      <c r="D72" s="430"/>
      <c r="E72" s="430"/>
      <c r="F72" s="430"/>
      <c r="G72" s="430"/>
      <c r="H72" s="430"/>
    </row>
    <row r="73" spans="1:10" ht="51.75" customHeight="1">
      <c r="A73" s="45"/>
      <c r="B73" s="472" t="s">
        <v>675</v>
      </c>
      <c r="C73" s="472"/>
      <c r="D73" s="472"/>
      <c r="E73" s="472"/>
      <c r="F73" s="472"/>
      <c r="G73" s="472"/>
      <c r="H73" s="472"/>
    </row>
    <row r="74" spans="1:10" ht="15" customHeight="1">
      <c r="B74" s="224"/>
      <c r="C74" s="224"/>
      <c r="D74" s="224"/>
      <c r="E74" s="224"/>
      <c r="F74" s="224"/>
      <c r="G74" s="224"/>
      <c r="H74" s="224"/>
    </row>
    <row r="75" spans="1:10" ht="61.5" customHeight="1">
      <c r="A75" s="45"/>
      <c r="B75" s="433" t="s">
        <v>651</v>
      </c>
      <c r="C75" s="433"/>
      <c r="D75" s="433"/>
      <c r="E75" s="433"/>
      <c r="F75" s="433"/>
      <c r="G75" s="433"/>
      <c r="H75" s="433"/>
    </row>
    <row r="76" spans="1:10" ht="15" customHeight="1">
      <c r="B76" s="224"/>
      <c r="C76" s="224"/>
      <c r="D76" s="224"/>
      <c r="E76" s="224"/>
      <c r="F76" s="224"/>
      <c r="G76" s="224"/>
      <c r="H76" s="224"/>
    </row>
    <row r="77" spans="1:10" ht="63.75" customHeight="1">
      <c r="A77" s="45"/>
      <c r="B77" s="433" t="s">
        <v>652</v>
      </c>
      <c r="C77" s="433"/>
      <c r="D77" s="433"/>
      <c r="E77" s="433"/>
      <c r="F77" s="433"/>
      <c r="G77" s="433"/>
      <c r="H77" s="433"/>
    </row>
    <row r="78" spans="1:10" ht="15" customHeight="1">
      <c r="B78" s="224"/>
      <c r="C78" s="224"/>
      <c r="D78" s="224"/>
      <c r="E78" s="224"/>
      <c r="F78" s="224"/>
      <c r="G78" s="224"/>
      <c r="H78" s="224"/>
    </row>
    <row r="79" spans="1:10" ht="38.4" customHeight="1">
      <c r="A79" s="45"/>
      <c r="B79" s="433" t="s">
        <v>653</v>
      </c>
      <c r="C79" s="433"/>
      <c r="D79" s="433"/>
      <c r="E79" s="433"/>
      <c r="F79" s="433"/>
      <c r="G79" s="433"/>
      <c r="H79" s="433"/>
    </row>
    <row r="80" spans="1:10" ht="9" customHeight="1">
      <c r="A80" s="45"/>
      <c r="B80" s="171"/>
      <c r="C80" s="171"/>
      <c r="D80" s="171"/>
      <c r="E80" s="171"/>
      <c r="F80" s="171"/>
      <c r="G80" s="171"/>
      <c r="H80" s="171"/>
    </row>
    <row r="81" spans="1:13" ht="34.5" customHeight="1">
      <c r="A81" s="45"/>
      <c r="B81" s="474" t="s">
        <v>669</v>
      </c>
      <c r="C81" s="474"/>
      <c r="D81" s="474"/>
      <c r="E81" s="474"/>
      <c r="F81" s="474"/>
      <c r="G81" s="474"/>
      <c r="H81" s="474"/>
    </row>
    <row r="82" spans="1:13" ht="9" customHeight="1">
      <c r="A82" s="45"/>
      <c r="B82" s="171"/>
      <c r="C82" s="171"/>
      <c r="D82" s="171"/>
      <c r="E82" s="171"/>
      <c r="F82" s="171"/>
      <c r="G82" s="171"/>
      <c r="H82" s="171"/>
    </row>
    <row r="83" spans="1:13" ht="3.75" customHeight="1">
      <c r="B83" s="224"/>
      <c r="C83" s="224"/>
      <c r="D83" s="224"/>
      <c r="E83" s="224"/>
      <c r="F83" s="224"/>
      <c r="G83" s="224"/>
      <c r="H83" s="224"/>
    </row>
    <row r="84" spans="1:13" ht="15" customHeight="1">
      <c r="A84" s="41"/>
      <c r="B84" s="181" t="s">
        <v>646</v>
      </c>
      <c r="C84" s="179"/>
      <c r="D84" s="179"/>
      <c r="E84" s="179"/>
      <c r="F84" s="179"/>
      <c r="G84" s="179"/>
      <c r="H84" s="179"/>
      <c r="I84" s="91"/>
      <c r="J84" s="1" t="s">
        <v>217</v>
      </c>
    </row>
    <row r="85" spans="1:13" ht="9.75" customHeight="1">
      <c r="B85" s="224"/>
      <c r="C85" s="224"/>
      <c r="D85" s="224"/>
      <c r="E85" s="224"/>
      <c r="F85" s="224"/>
      <c r="G85" s="224"/>
      <c r="H85" s="224"/>
    </row>
    <row r="86" spans="1:13" ht="105" customHeight="1">
      <c r="A86" s="45"/>
      <c r="B86" s="455" t="s">
        <v>550</v>
      </c>
      <c r="C86" s="438"/>
      <c r="D86" s="438"/>
      <c r="E86" s="438"/>
      <c r="F86" s="438"/>
      <c r="G86" s="438"/>
      <c r="H86" s="438"/>
      <c r="J86" s="81"/>
      <c r="K86" s="81"/>
      <c r="L86" s="81"/>
      <c r="M86" s="81"/>
    </row>
    <row r="87" spans="1:13" ht="51.65" customHeight="1">
      <c r="A87" s="45"/>
      <c r="B87" s="451" t="s">
        <v>880</v>
      </c>
      <c r="C87" s="438"/>
      <c r="D87" s="438"/>
      <c r="E87" s="438"/>
      <c r="F87" s="438"/>
      <c r="G87" s="438"/>
      <c r="H87" s="438"/>
    </row>
    <row r="88" spans="1:13" ht="75" hidden="1" customHeight="1">
      <c r="A88" s="45"/>
      <c r="B88" s="455" t="s">
        <v>484</v>
      </c>
      <c r="C88" s="438"/>
      <c r="D88" s="438"/>
      <c r="E88" s="438"/>
      <c r="F88" s="438"/>
      <c r="G88" s="438"/>
      <c r="H88" s="438"/>
    </row>
    <row r="89" spans="1:13" ht="67.25" customHeight="1">
      <c r="A89" s="45"/>
      <c r="B89" s="442" t="s">
        <v>434</v>
      </c>
      <c r="C89" s="442"/>
      <c r="D89" s="442"/>
      <c r="E89" s="442"/>
      <c r="F89" s="442"/>
      <c r="G89" s="442"/>
      <c r="H89" s="442"/>
    </row>
    <row r="90" spans="1:13" ht="15" hidden="1" customHeight="1">
      <c r="A90" s="45"/>
      <c r="B90" s="433"/>
      <c r="C90" s="433"/>
      <c r="D90" s="433"/>
      <c r="E90" s="433"/>
      <c r="F90" s="433"/>
      <c r="G90" s="433"/>
      <c r="H90" s="433"/>
    </row>
    <row r="91" spans="1:13" ht="8.25" customHeight="1">
      <c r="B91" s="224"/>
      <c r="C91" s="224"/>
      <c r="D91" s="224"/>
      <c r="E91" s="224"/>
      <c r="F91" s="224"/>
      <c r="G91" s="224"/>
      <c r="H91" s="224"/>
    </row>
    <row r="92" spans="1:13" ht="15" customHeight="1">
      <c r="A92" s="41"/>
      <c r="B92" s="181" t="s">
        <v>647</v>
      </c>
      <c r="C92" s="179"/>
      <c r="D92" s="179"/>
      <c r="E92" s="179"/>
      <c r="F92" s="179"/>
      <c r="G92" s="179"/>
      <c r="H92" s="179"/>
      <c r="I92" s="91"/>
    </row>
    <row r="93" spans="1:13" ht="15" customHeight="1">
      <c r="A93" s="41"/>
      <c r="B93" s="181"/>
      <c r="C93" s="179"/>
      <c r="D93" s="179"/>
      <c r="E93" s="179"/>
      <c r="F93" s="179"/>
      <c r="G93" s="179"/>
      <c r="H93" s="179"/>
      <c r="I93" s="91"/>
    </row>
    <row r="94" spans="1:13" ht="15" customHeight="1">
      <c r="A94" s="41"/>
      <c r="B94" s="444" t="s">
        <v>92</v>
      </c>
      <c r="C94" s="465"/>
      <c r="D94" s="465"/>
      <c r="E94" s="465"/>
      <c r="F94" s="465"/>
      <c r="G94" s="465"/>
      <c r="H94" s="465"/>
      <c r="I94" s="91"/>
    </row>
    <row r="95" spans="1:13" ht="30" customHeight="1">
      <c r="A95" s="41"/>
      <c r="B95" s="451" t="s">
        <v>670</v>
      </c>
      <c r="C95" s="451"/>
      <c r="D95" s="451"/>
      <c r="E95" s="451"/>
      <c r="F95" s="451"/>
      <c r="G95" s="451"/>
      <c r="H95" s="451"/>
      <c r="I95" s="91"/>
    </row>
    <row r="96" spans="1:13" ht="14.25" customHeight="1">
      <c r="A96" s="41"/>
      <c r="B96" s="181"/>
      <c r="C96" s="179"/>
      <c r="D96" s="179"/>
      <c r="E96" s="179"/>
      <c r="F96" s="179"/>
      <c r="G96" s="179"/>
      <c r="H96" s="179"/>
      <c r="I96" s="91"/>
    </row>
    <row r="97" spans="1:13" ht="15" customHeight="1">
      <c r="B97" s="444" t="s">
        <v>94</v>
      </c>
      <c r="C97" s="465"/>
      <c r="D97" s="465"/>
      <c r="E97" s="465"/>
      <c r="F97" s="465"/>
      <c r="G97" s="465"/>
      <c r="H97" s="465"/>
      <c r="I97" s="91"/>
    </row>
    <row r="98" spans="1:13" ht="79.75" customHeight="1">
      <c r="B98" s="451" t="s">
        <v>698</v>
      </c>
      <c r="C98" s="451"/>
      <c r="D98" s="451"/>
      <c r="E98" s="451"/>
      <c r="F98" s="451"/>
      <c r="G98" s="451"/>
      <c r="H98" s="451"/>
      <c r="I98" s="91"/>
    </row>
    <row r="99" spans="1:13" ht="12" customHeight="1">
      <c r="A99" s="41"/>
      <c r="B99" s="181"/>
      <c r="C99" s="179"/>
      <c r="D99" s="179"/>
      <c r="E99" s="179"/>
      <c r="F99" s="179"/>
      <c r="G99" s="179"/>
      <c r="H99" s="179"/>
      <c r="I99" s="91"/>
    </row>
    <row r="100" spans="1:13" ht="15" customHeight="1">
      <c r="B100" s="444" t="s">
        <v>98</v>
      </c>
      <c r="C100" s="465"/>
      <c r="D100" s="465"/>
      <c r="E100" s="465"/>
      <c r="F100" s="465"/>
      <c r="G100" s="465"/>
      <c r="H100" s="465"/>
      <c r="I100" s="91"/>
    </row>
    <row r="101" spans="1:13" ht="43.25" customHeight="1">
      <c r="B101" s="451" t="s">
        <v>654</v>
      </c>
      <c r="C101" s="451"/>
      <c r="D101" s="451"/>
      <c r="E101" s="451"/>
      <c r="F101" s="451"/>
      <c r="G101" s="451"/>
      <c r="H101" s="451"/>
      <c r="I101" s="91"/>
    </row>
    <row r="102" spans="1:13" ht="9.75" customHeight="1">
      <c r="B102" s="183"/>
      <c r="C102" s="183"/>
      <c r="D102" s="183"/>
      <c r="E102" s="183"/>
      <c r="F102" s="183"/>
      <c r="G102" s="183"/>
      <c r="H102" s="183"/>
      <c r="I102" s="91"/>
    </row>
    <row r="103" spans="1:13" ht="15" customHeight="1">
      <c r="B103" s="444" t="s">
        <v>99</v>
      </c>
      <c r="C103" s="465"/>
      <c r="D103" s="465"/>
      <c r="E103" s="465"/>
      <c r="F103" s="465"/>
      <c r="G103" s="465"/>
      <c r="H103" s="465"/>
      <c r="I103" s="91"/>
    </row>
    <row r="104" spans="1:13" ht="36.75" customHeight="1">
      <c r="B104" s="451" t="s">
        <v>655</v>
      </c>
      <c r="C104" s="451"/>
      <c r="D104" s="451"/>
      <c r="E104" s="451"/>
      <c r="F104" s="451"/>
      <c r="G104" s="451"/>
      <c r="H104" s="451"/>
      <c r="I104" s="91"/>
    </row>
    <row r="105" spans="1:13" ht="15" customHeight="1">
      <c r="B105" s="224"/>
      <c r="C105" s="224"/>
      <c r="D105" s="224"/>
      <c r="E105" s="224"/>
      <c r="F105" s="224"/>
      <c r="G105" s="224"/>
      <c r="H105" s="224"/>
    </row>
    <row r="106" spans="1:13" ht="15" customHeight="1">
      <c r="B106" s="444" t="s">
        <v>102</v>
      </c>
      <c r="C106" s="471"/>
      <c r="D106" s="471"/>
      <c r="E106" s="471"/>
      <c r="F106" s="471"/>
      <c r="G106" s="471"/>
      <c r="H106" s="471"/>
    </row>
    <row r="107" spans="1:13" ht="75" customHeight="1">
      <c r="B107" s="451" t="s">
        <v>463</v>
      </c>
      <c r="C107" s="451"/>
      <c r="D107" s="451"/>
      <c r="E107" s="451"/>
      <c r="F107" s="451"/>
      <c r="G107" s="451"/>
      <c r="H107" s="451"/>
    </row>
    <row r="108" spans="1:13" ht="45" customHeight="1">
      <c r="A108" s="45"/>
      <c r="B108" s="451" t="s">
        <v>464</v>
      </c>
      <c r="C108" s="451"/>
      <c r="D108" s="451"/>
      <c r="E108" s="451"/>
      <c r="F108" s="451"/>
      <c r="G108" s="451"/>
      <c r="H108" s="451"/>
    </row>
    <row r="109" spans="1:13" ht="15" hidden="1" customHeight="1">
      <c r="B109" s="224"/>
      <c r="C109" s="224"/>
      <c r="D109" s="224"/>
      <c r="E109" s="224"/>
      <c r="F109" s="224"/>
      <c r="G109" s="224"/>
      <c r="H109" s="224"/>
    </row>
    <row r="110" spans="1:13" ht="15" hidden="1" customHeight="1">
      <c r="B110" s="444" t="s">
        <v>529</v>
      </c>
      <c r="C110" s="465"/>
      <c r="D110" s="465"/>
      <c r="E110" s="465"/>
      <c r="F110" s="465"/>
      <c r="G110" s="465"/>
      <c r="H110" s="465"/>
      <c r="J110" s="81"/>
      <c r="K110" s="81"/>
      <c r="L110" s="81"/>
      <c r="M110" s="81"/>
    </row>
    <row r="111" spans="1:13" ht="90" hidden="1" customHeight="1">
      <c r="B111" s="462" t="s">
        <v>551</v>
      </c>
      <c r="C111" s="465"/>
      <c r="D111" s="465"/>
      <c r="E111" s="465"/>
      <c r="F111" s="465"/>
      <c r="G111" s="465"/>
      <c r="H111" s="465"/>
      <c r="J111" s="81"/>
      <c r="K111" s="81"/>
      <c r="L111" s="81"/>
      <c r="M111" s="81"/>
    </row>
    <row r="112" spans="1:13" ht="45" hidden="1" customHeight="1">
      <c r="B112" s="462" t="s">
        <v>541</v>
      </c>
      <c r="C112" s="462"/>
      <c r="D112" s="462"/>
      <c r="E112" s="462"/>
      <c r="F112" s="462"/>
      <c r="G112" s="462"/>
      <c r="H112" s="462"/>
      <c r="J112" s="81"/>
      <c r="K112" s="81"/>
      <c r="L112" s="81"/>
      <c r="M112" s="81"/>
    </row>
    <row r="113" spans="1:16" ht="30" hidden="1" customHeight="1">
      <c r="B113" s="462" t="s">
        <v>542</v>
      </c>
      <c r="C113" s="465"/>
      <c r="D113" s="465"/>
      <c r="E113" s="465"/>
      <c r="F113" s="465"/>
      <c r="G113" s="465"/>
      <c r="H113" s="465"/>
      <c r="J113" s="81"/>
      <c r="K113" s="81"/>
      <c r="L113" s="81"/>
      <c r="M113" s="81"/>
    </row>
    <row r="114" spans="1:16" ht="30.75" hidden="1" customHeight="1">
      <c r="B114" s="462" t="s">
        <v>552</v>
      </c>
      <c r="C114" s="465"/>
      <c r="D114" s="465"/>
      <c r="E114" s="465"/>
      <c r="F114" s="465"/>
      <c r="G114" s="465"/>
      <c r="H114" s="465"/>
      <c r="J114" s="81"/>
      <c r="K114" s="81"/>
      <c r="L114" s="81"/>
      <c r="M114" s="81"/>
    </row>
    <row r="115" spans="1:16" ht="30" hidden="1" customHeight="1">
      <c r="B115" s="462" t="s">
        <v>553</v>
      </c>
      <c r="C115" s="445"/>
      <c r="D115" s="445"/>
      <c r="E115" s="445"/>
      <c r="F115" s="445"/>
      <c r="G115" s="445"/>
      <c r="H115" s="445"/>
      <c r="J115" s="81"/>
      <c r="K115" s="81"/>
      <c r="L115" s="81"/>
      <c r="M115" s="81"/>
    </row>
    <row r="116" spans="1:16" ht="15" hidden="1" customHeight="1">
      <c r="B116" s="224"/>
      <c r="C116" s="224"/>
      <c r="D116" s="224"/>
      <c r="E116" s="224"/>
      <c r="F116" s="224"/>
      <c r="G116" s="224"/>
      <c r="H116" s="224"/>
    </row>
    <row r="117" spans="1:16" ht="15" hidden="1" customHeight="1">
      <c r="B117" s="444" t="s">
        <v>358</v>
      </c>
      <c r="C117" s="445"/>
      <c r="D117" s="445"/>
      <c r="E117" s="445"/>
      <c r="F117" s="445"/>
      <c r="G117" s="445"/>
      <c r="H117" s="445"/>
      <c r="J117" s="81"/>
      <c r="K117" s="81"/>
      <c r="L117" s="81"/>
      <c r="M117" s="81"/>
    </row>
    <row r="118" spans="1:16" ht="90" hidden="1" customHeight="1">
      <c r="A118" s="45"/>
      <c r="B118" s="438" t="s">
        <v>554</v>
      </c>
      <c r="C118" s="438"/>
      <c r="D118" s="438"/>
      <c r="E118" s="438"/>
      <c r="F118" s="438"/>
      <c r="G118" s="438"/>
      <c r="H118" s="438"/>
      <c r="J118" s="81"/>
      <c r="K118" s="81"/>
      <c r="L118" s="81"/>
      <c r="M118" s="81"/>
      <c r="P118" s="225"/>
    </row>
    <row r="119" spans="1:16" ht="15" hidden="1" customHeight="1">
      <c r="B119" s="224"/>
      <c r="C119" s="224"/>
      <c r="D119" s="224"/>
      <c r="E119" s="224"/>
      <c r="F119" s="224"/>
      <c r="G119" s="224"/>
      <c r="H119" s="224"/>
    </row>
    <row r="120" spans="1:16" ht="15" hidden="1" customHeight="1">
      <c r="B120" s="444" t="s">
        <v>530</v>
      </c>
      <c r="C120" s="465"/>
      <c r="D120" s="465"/>
      <c r="E120" s="465"/>
      <c r="F120" s="465"/>
      <c r="G120" s="465"/>
      <c r="H120" s="465"/>
      <c r="J120" s="81"/>
      <c r="K120" s="81"/>
      <c r="L120" s="81"/>
      <c r="M120" s="81"/>
    </row>
    <row r="121" spans="1:16" ht="30" hidden="1" customHeight="1">
      <c r="B121" s="462" t="s">
        <v>555</v>
      </c>
      <c r="C121" s="464"/>
      <c r="D121" s="464"/>
      <c r="E121" s="464"/>
      <c r="F121" s="464"/>
      <c r="G121" s="464"/>
      <c r="H121" s="464"/>
      <c r="J121" s="81"/>
      <c r="K121" s="81"/>
      <c r="L121" s="81"/>
      <c r="M121" s="81"/>
    </row>
    <row r="122" spans="1:16" ht="60" hidden="1" customHeight="1">
      <c r="B122" s="462" t="s">
        <v>556</v>
      </c>
      <c r="C122" s="464"/>
      <c r="D122" s="464"/>
      <c r="E122" s="464"/>
      <c r="F122" s="464"/>
      <c r="G122" s="464"/>
      <c r="H122" s="464"/>
      <c r="J122" s="81"/>
      <c r="K122" s="81"/>
      <c r="L122" s="81"/>
      <c r="M122" s="81"/>
    </row>
    <row r="123" spans="1:16" ht="10.5" customHeight="1">
      <c r="B123" s="224"/>
      <c r="C123" s="224"/>
      <c r="D123" s="224"/>
      <c r="E123" s="224"/>
      <c r="F123" s="224"/>
      <c r="G123" s="224"/>
      <c r="H123" s="224"/>
    </row>
    <row r="124" spans="1:16" ht="15" customHeight="1">
      <c r="A124" s="41"/>
      <c r="B124" s="181" t="s">
        <v>648</v>
      </c>
      <c r="C124" s="179"/>
      <c r="D124" s="179"/>
      <c r="E124" s="179"/>
      <c r="F124" s="179"/>
      <c r="G124" s="179"/>
      <c r="H124" s="179"/>
      <c r="I124" s="91"/>
    </row>
    <row r="125" spans="1:16" ht="8.25" customHeight="1">
      <c r="B125" s="224"/>
      <c r="C125" s="224"/>
      <c r="D125" s="224"/>
      <c r="E125" s="224"/>
      <c r="F125" s="224"/>
      <c r="G125" s="224"/>
      <c r="H125" s="224"/>
    </row>
    <row r="126" spans="1:16" ht="60" customHeight="1">
      <c r="B126" s="453" t="s">
        <v>423</v>
      </c>
      <c r="C126" s="439"/>
      <c r="D126" s="439"/>
      <c r="E126" s="439"/>
      <c r="F126" s="439"/>
      <c r="G126" s="439"/>
      <c r="H126" s="439"/>
      <c r="J126" s="81"/>
      <c r="K126" s="81"/>
      <c r="L126" s="81"/>
      <c r="M126" s="81"/>
    </row>
    <row r="127" spans="1:16" ht="42.65" customHeight="1">
      <c r="A127" s="45"/>
      <c r="B127" s="433" t="s">
        <v>623</v>
      </c>
      <c r="C127" s="433"/>
      <c r="D127" s="433"/>
      <c r="E127" s="433"/>
      <c r="F127" s="433"/>
      <c r="G127" s="433"/>
      <c r="H127" s="433"/>
      <c r="J127" s="81"/>
      <c r="K127" s="81"/>
      <c r="L127" s="81"/>
      <c r="M127" s="81"/>
    </row>
    <row r="128" spans="1:16" ht="30" hidden="1" customHeight="1">
      <c r="A128" s="45"/>
      <c r="B128" s="433" t="s">
        <v>543</v>
      </c>
      <c r="C128" s="433"/>
      <c r="D128" s="433"/>
      <c r="E128" s="433"/>
      <c r="F128" s="433"/>
      <c r="G128" s="433"/>
      <c r="H128" s="433"/>
      <c r="J128" s="81"/>
      <c r="K128" s="81"/>
      <c r="L128" s="81"/>
      <c r="M128" s="81"/>
    </row>
    <row r="129" spans="1:13" ht="15" customHeight="1">
      <c r="A129" s="45"/>
      <c r="B129" s="442" t="s">
        <v>656</v>
      </c>
      <c r="C129" s="442"/>
      <c r="D129" s="442"/>
      <c r="E129" s="442"/>
      <c r="F129" s="442"/>
      <c r="G129" s="442"/>
      <c r="H129" s="442"/>
      <c r="J129" s="81"/>
      <c r="K129" s="81"/>
      <c r="L129" s="81"/>
      <c r="M129" s="81"/>
    </row>
    <row r="130" spans="1:13" ht="15" hidden="1" customHeight="1">
      <c r="A130" s="45"/>
      <c r="B130" s="433"/>
      <c r="C130" s="433"/>
      <c r="D130" s="433"/>
      <c r="E130" s="433"/>
      <c r="F130" s="433"/>
      <c r="G130" s="433"/>
      <c r="H130" s="433"/>
    </row>
    <row r="131" spans="1:13" ht="15" customHeight="1">
      <c r="B131" s="224"/>
      <c r="C131" s="224"/>
      <c r="D131" s="224"/>
      <c r="E131" s="224"/>
      <c r="F131" s="224"/>
      <c r="G131" s="224"/>
      <c r="H131" s="224"/>
    </row>
    <row r="132" spans="1:13" ht="15" hidden="1" customHeight="1">
      <c r="A132" s="41"/>
      <c r="B132" s="181" t="s">
        <v>561</v>
      </c>
      <c r="C132" s="179"/>
      <c r="D132" s="179"/>
      <c r="E132" s="179"/>
      <c r="F132" s="179"/>
      <c r="G132" s="179"/>
      <c r="H132" s="179"/>
      <c r="I132" s="91"/>
      <c r="J132" s="1" t="s">
        <v>218</v>
      </c>
    </row>
    <row r="133" spans="1:13" ht="15" hidden="1" customHeight="1">
      <c r="B133" s="224"/>
      <c r="C133" s="224"/>
      <c r="D133" s="224"/>
      <c r="E133" s="224"/>
      <c r="F133" s="224"/>
      <c r="G133" s="224"/>
      <c r="H133" s="224"/>
    </row>
    <row r="134" spans="1:13" ht="45" hidden="1" customHeight="1">
      <c r="A134" s="45"/>
      <c r="B134" s="453" t="s">
        <v>557</v>
      </c>
      <c r="C134" s="453"/>
      <c r="D134" s="453"/>
      <c r="E134" s="453"/>
      <c r="F134" s="453"/>
      <c r="G134" s="453"/>
      <c r="H134" s="453"/>
      <c r="I134" s="89"/>
      <c r="J134" s="89"/>
      <c r="K134" s="89"/>
      <c r="L134" s="89"/>
      <c r="M134" s="89"/>
    </row>
    <row r="135" spans="1:13" ht="15" hidden="1" customHeight="1">
      <c r="A135" s="45"/>
      <c r="B135" s="453" t="s">
        <v>558</v>
      </c>
      <c r="C135" s="453"/>
      <c r="D135" s="453"/>
      <c r="E135" s="453"/>
      <c r="F135" s="453"/>
      <c r="G135" s="453"/>
      <c r="H135" s="453"/>
      <c r="I135" s="89"/>
      <c r="J135" s="89"/>
      <c r="K135" s="89"/>
      <c r="L135" s="89"/>
      <c r="M135" s="89"/>
    </row>
    <row r="136" spans="1:13" ht="240" hidden="1" customHeight="1">
      <c r="A136" s="45"/>
      <c r="B136" s="453" t="s">
        <v>559</v>
      </c>
      <c r="C136" s="453"/>
      <c r="D136" s="453"/>
      <c r="E136" s="453"/>
      <c r="F136" s="453"/>
      <c r="G136" s="453"/>
      <c r="H136" s="453"/>
      <c r="I136" s="89"/>
      <c r="J136" s="89"/>
      <c r="K136" s="89"/>
      <c r="L136" s="89"/>
      <c r="M136" s="89"/>
    </row>
    <row r="137" spans="1:13" ht="30" hidden="1" customHeight="1">
      <c r="A137" s="45"/>
      <c r="B137" s="453" t="s">
        <v>560</v>
      </c>
      <c r="C137" s="453"/>
      <c r="D137" s="453"/>
      <c r="E137" s="453"/>
      <c r="F137" s="453"/>
      <c r="G137" s="453"/>
      <c r="H137" s="453"/>
      <c r="I137" s="89"/>
      <c r="J137" s="89"/>
      <c r="K137" s="89"/>
      <c r="L137" s="89"/>
      <c r="M137" s="89"/>
    </row>
    <row r="138" spans="1:13" ht="15" hidden="1" customHeight="1">
      <c r="B138" s="224"/>
      <c r="C138" s="224"/>
      <c r="D138" s="224"/>
      <c r="E138" s="224"/>
      <c r="F138" s="224"/>
      <c r="G138" s="224"/>
      <c r="H138" s="224"/>
    </row>
    <row r="139" spans="1:13" ht="15" customHeight="1">
      <c r="A139" s="41"/>
      <c r="B139" s="181" t="s">
        <v>649</v>
      </c>
      <c r="C139" s="179"/>
      <c r="D139" s="179"/>
      <c r="E139" s="179"/>
      <c r="F139" s="179"/>
      <c r="G139" s="179"/>
      <c r="H139" s="179"/>
      <c r="I139" s="91"/>
    </row>
    <row r="140" spans="1:13" ht="9" customHeight="1">
      <c r="B140" s="224"/>
      <c r="C140" s="224"/>
      <c r="D140" s="224"/>
      <c r="E140" s="224"/>
      <c r="F140" s="224"/>
      <c r="G140" s="224"/>
      <c r="H140" s="224"/>
    </row>
    <row r="141" spans="1:13" ht="67.25" customHeight="1">
      <c r="A141" s="45"/>
      <c r="B141" s="433" t="s">
        <v>422</v>
      </c>
      <c r="C141" s="433"/>
      <c r="D141" s="433"/>
      <c r="E141" s="433"/>
      <c r="F141" s="433"/>
      <c r="G141" s="433"/>
      <c r="H141" s="433"/>
      <c r="I141" s="105"/>
    </row>
    <row r="142" spans="1:13" ht="15" hidden="1" customHeight="1">
      <c r="A142" s="45"/>
      <c r="B142" s="452"/>
      <c r="C142" s="452"/>
      <c r="D142" s="452"/>
      <c r="E142" s="452"/>
      <c r="F142" s="452"/>
      <c r="G142" s="452"/>
      <c r="H142" s="452"/>
      <c r="I142" s="105"/>
    </row>
    <row r="143" spans="1:13" ht="15" customHeight="1">
      <c r="B143" s="224"/>
      <c r="C143" s="224"/>
      <c r="D143" s="224"/>
      <c r="E143" s="224"/>
      <c r="F143" s="224"/>
      <c r="G143" s="224"/>
      <c r="H143" s="224"/>
    </row>
    <row r="144" spans="1:13" ht="15" customHeight="1">
      <c r="B144" s="181" t="s">
        <v>650</v>
      </c>
      <c r="C144" s="224"/>
      <c r="D144" s="224"/>
      <c r="E144" s="224"/>
      <c r="F144" s="224"/>
      <c r="G144" s="224"/>
      <c r="H144" s="224"/>
    </row>
    <row r="145" spans="1:13" ht="7.5" customHeight="1">
      <c r="B145" s="224"/>
      <c r="C145" s="224"/>
      <c r="D145" s="224"/>
      <c r="E145" s="224"/>
      <c r="F145" s="224"/>
      <c r="G145" s="224"/>
      <c r="H145" s="224"/>
    </row>
    <row r="146" spans="1:13" ht="15" customHeight="1">
      <c r="B146" s="444" t="s">
        <v>112</v>
      </c>
      <c r="C146" s="471"/>
      <c r="D146" s="471"/>
      <c r="E146" s="471"/>
      <c r="F146" s="471"/>
      <c r="G146" s="471"/>
      <c r="H146" s="471"/>
    </row>
    <row r="147" spans="1:13" ht="60" customHeight="1">
      <c r="B147" s="479" t="s">
        <v>485</v>
      </c>
      <c r="C147" s="480"/>
      <c r="D147" s="480"/>
      <c r="E147" s="480"/>
      <c r="F147" s="480"/>
      <c r="G147" s="480"/>
      <c r="H147" s="480"/>
    </row>
    <row r="148" spans="1:13" ht="30" customHeight="1">
      <c r="B148" s="479" t="s">
        <v>486</v>
      </c>
      <c r="C148" s="480"/>
      <c r="D148" s="480"/>
      <c r="E148" s="480"/>
      <c r="F148" s="480"/>
      <c r="G148" s="480"/>
      <c r="H148" s="480"/>
    </row>
    <row r="149" spans="1:13" ht="51.65" customHeight="1">
      <c r="A149" s="45"/>
      <c r="B149" s="443" t="s">
        <v>624</v>
      </c>
      <c r="C149" s="443"/>
      <c r="D149" s="443"/>
      <c r="E149" s="443"/>
      <c r="F149" s="443"/>
      <c r="G149" s="443"/>
      <c r="H149" s="443"/>
    </row>
    <row r="150" spans="1:13" ht="15" hidden="1" customHeight="1">
      <c r="B150" s="226"/>
      <c r="C150" s="226"/>
      <c r="D150" s="323">
        <f>Info!E33</f>
        <v>45657</v>
      </c>
      <c r="E150" s="323">
        <f>Info!C33-1</f>
        <v>45291</v>
      </c>
      <c r="F150" s="226"/>
      <c r="G150" s="226"/>
      <c r="H150" s="226"/>
    </row>
    <row r="151" spans="1:13" ht="15" hidden="1" customHeight="1">
      <c r="B151" s="226"/>
      <c r="C151" s="324" t="s">
        <v>625</v>
      </c>
      <c r="D151" s="325">
        <v>8.0225000000000009</v>
      </c>
      <c r="E151" s="325">
        <v>7.8205</v>
      </c>
      <c r="F151" s="226"/>
      <c r="G151" s="226"/>
      <c r="H151" s="226"/>
    </row>
    <row r="152" spans="1:13" ht="9" customHeight="1">
      <c r="B152" s="224"/>
      <c r="C152" s="224"/>
      <c r="D152" s="224"/>
      <c r="E152" s="224"/>
      <c r="F152" s="224"/>
      <c r="G152" s="224"/>
      <c r="H152" s="224"/>
    </row>
    <row r="153" spans="1:13" ht="15" customHeight="1">
      <c r="B153" s="444" t="s">
        <v>527</v>
      </c>
      <c r="C153" s="465"/>
      <c r="D153" s="465"/>
      <c r="E153" s="465"/>
      <c r="F153" s="465"/>
      <c r="G153" s="465"/>
      <c r="H153" s="465"/>
      <c r="J153" s="81"/>
      <c r="K153" s="81"/>
      <c r="L153" s="81"/>
      <c r="M153" s="81"/>
    </row>
    <row r="154" spans="1:13" ht="45" customHeight="1">
      <c r="B154" s="462" t="s">
        <v>532</v>
      </c>
      <c r="C154" s="464"/>
      <c r="D154" s="464"/>
      <c r="E154" s="464"/>
      <c r="F154" s="464"/>
      <c r="G154" s="464"/>
      <c r="H154" s="464"/>
      <c r="J154" s="81"/>
      <c r="K154" s="81"/>
      <c r="L154" s="81"/>
      <c r="M154" s="81"/>
    </row>
    <row r="155" spans="1:13" ht="15" customHeight="1">
      <c r="B155" s="224"/>
      <c r="C155" s="224"/>
      <c r="D155" s="224"/>
      <c r="E155" s="224"/>
      <c r="F155" s="224"/>
      <c r="G155" s="224"/>
      <c r="H155" s="224"/>
    </row>
    <row r="156" spans="1:13" ht="15" customHeight="1">
      <c r="B156" s="444" t="s">
        <v>531</v>
      </c>
      <c r="C156" s="444"/>
      <c r="D156" s="444"/>
      <c r="E156" s="444"/>
      <c r="F156" s="444"/>
      <c r="G156" s="444"/>
      <c r="H156" s="444"/>
      <c r="J156" s="81"/>
      <c r="K156" s="81"/>
      <c r="L156" s="81"/>
      <c r="M156" s="81"/>
    </row>
    <row r="157" spans="1:13" ht="123" customHeight="1">
      <c r="B157" s="462" t="s">
        <v>881</v>
      </c>
      <c r="C157" s="462"/>
      <c r="D157" s="462"/>
      <c r="E157" s="462"/>
      <c r="F157" s="462"/>
      <c r="G157" s="462"/>
      <c r="H157" s="462"/>
      <c r="J157" s="81"/>
      <c r="K157" s="81"/>
      <c r="L157" s="81"/>
      <c r="M157" s="81"/>
    </row>
    <row r="158" spans="1:13" ht="156.65" customHeight="1">
      <c r="B158" s="479" t="s">
        <v>544</v>
      </c>
      <c r="C158" s="479"/>
      <c r="D158" s="479"/>
      <c r="E158" s="479"/>
      <c r="F158" s="479"/>
      <c r="G158" s="479"/>
      <c r="H158" s="479"/>
      <c r="J158" s="81"/>
      <c r="K158" s="81"/>
      <c r="L158" s="81"/>
      <c r="M158" s="81"/>
    </row>
    <row r="159" spans="1:13" ht="14.25" hidden="1" customHeight="1">
      <c r="B159" s="226"/>
      <c r="C159" s="226"/>
      <c r="D159" s="226"/>
      <c r="E159" s="226"/>
      <c r="F159" s="226"/>
      <c r="G159" s="226"/>
      <c r="H159" s="226"/>
    </row>
    <row r="160" spans="1:13" s="68" customFormat="1" ht="15" hidden="1" customHeight="1">
      <c r="B160" s="182" t="s">
        <v>114</v>
      </c>
      <c r="C160" s="227"/>
      <c r="D160" s="227"/>
      <c r="E160" s="227"/>
      <c r="F160" s="227"/>
      <c r="G160" s="227"/>
      <c r="H160" s="227"/>
      <c r="I160" s="81"/>
    </row>
    <row r="161" spans="1:10" s="68" customFormat="1" ht="15" hidden="1" customHeight="1">
      <c r="B161" s="176" t="s">
        <v>393</v>
      </c>
      <c r="C161" s="442" t="s">
        <v>104</v>
      </c>
      <c r="D161" s="442"/>
      <c r="E161" s="442"/>
      <c r="F161" s="442"/>
      <c r="G161" s="442"/>
      <c r="H161" s="442"/>
      <c r="I161" s="81"/>
    </row>
    <row r="162" spans="1:10" s="68" customFormat="1" ht="15" hidden="1" customHeight="1">
      <c r="B162" s="176" t="s">
        <v>465</v>
      </c>
      <c r="C162" s="442" t="s">
        <v>466</v>
      </c>
      <c r="D162" s="442"/>
      <c r="E162" s="442"/>
      <c r="F162" s="442"/>
      <c r="G162" s="442"/>
      <c r="H162" s="442"/>
      <c r="I162" s="81"/>
    </row>
    <row r="163" spans="1:10" s="68" customFormat="1" ht="15" hidden="1" customHeight="1">
      <c r="B163" s="176" t="s">
        <v>502</v>
      </c>
      <c r="C163" s="442" t="s">
        <v>503</v>
      </c>
      <c r="D163" s="442"/>
      <c r="E163" s="442"/>
      <c r="F163" s="442"/>
      <c r="G163" s="442"/>
      <c r="H163" s="442"/>
      <c r="I163" s="81"/>
    </row>
    <row r="164" spans="1:10" s="68" customFormat="1" ht="15" hidden="1" customHeight="1">
      <c r="B164" s="180" t="s">
        <v>119</v>
      </c>
      <c r="C164" s="433" t="s">
        <v>120</v>
      </c>
      <c r="D164" s="433"/>
      <c r="E164" s="433"/>
      <c r="F164" s="433"/>
      <c r="G164" s="433"/>
      <c r="H164" s="433"/>
      <c r="I164" s="81"/>
    </row>
    <row r="165" spans="1:10" s="68" customFormat="1" ht="15" hidden="1" customHeight="1">
      <c r="B165" s="180" t="s">
        <v>387</v>
      </c>
      <c r="C165" s="433" t="s">
        <v>388</v>
      </c>
      <c r="D165" s="433"/>
      <c r="E165" s="433"/>
      <c r="F165" s="433"/>
      <c r="G165" s="433"/>
      <c r="H165" s="433"/>
      <c r="I165" s="81"/>
    </row>
    <row r="166" spans="1:10" s="68" customFormat="1" ht="15" hidden="1" customHeight="1">
      <c r="B166" s="180" t="s">
        <v>118</v>
      </c>
      <c r="C166" s="433" t="s">
        <v>15</v>
      </c>
      <c r="D166" s="433"/>
      <c r="E166" s="433"/>
      <c r="F166" s="433"/>
      <c r="G166" s="433"/>
      <c r="H166" s="433"/>
      <c r="I166" s="81"/>
    </row>
    <row r="167" spans="1:10" s="68" customFormat="1" ht="15" hidden="1" customHeight="1">
      <c r="B167" s="180" t="s">
        <v>115</v>
      </c>
      <c r="C167" s="433" t="s">
        <v>116</v>
      </c>
      <c r="D167" s="433"/>
      <c r="E167" s="433"/>
      <c r="F167" s="433"/>
      <c r="G167" s="433"/>
      <c r="H167" s="433"/>
      <c r="I167" s="81"/>
    </row>
    <row r="168" spans="1:10" ht="15" hidden="1" customHeight="1">
      <c r="B168" s="184"/>
      <c r="C168" s="439"/>
      <c r="D168" s="439"/>
      <c r="E168" s="439"/>
      <c r="F168" s="439"/>
      <c r="G168" s="439"/>
      <c r="H168" s="439"/>
    </row>
    <row r="169" spans="1:10" ht="15" hidden="1" customHeight="1">
      <c r="B169" s="228"/>
      <c r="C169" s="185"/>
      <c r="D169" s="185"/>
      <c r="E169" s="185"/>
      <c r="F169" s="185"/>
      <c r="G169" s="185"/>
      <c r="H169" s="185"/>
    </row>
    <row r="170" spans="1:10" ht="30" hidden="1" customHeight="1">
      <c r="A170" s="41">
        <f>A13+0.1</f>
        <v>1.3000000000000003</v>
      </c>
      <c r="B170" s="450" t="s">
        <v>219</v>
      </c>
      <c r="C170" s="450"/>
      <c r="D170" s="450"/>
      <c r="E170" s="450"/>
      <c r="F170" s="450"/>
      <c r="G170" s="450"/>
      <c r="H170" s="450"/>
      <c r="I170" s="92"/>
      <c r="J170" s="1" t="s">
        <v>221</v>
      </c>
    </row>
    <row r="171" spans="1:10" ht="15" hidden="1" customHeight="1">
      <c r="B171" s="224"/>
      <c r="C171" s="224"/>
      <c r="D171" s="224"/>
      <c r="E171" s="224"/>
      <c r="F171" s="224"/>
      <c r="G171" s="224"/>
      <c r="H171" s="224"/>
    </row>
    <row r="172" spans="1:10" ht="30" hidden="1" customHeight="1">
      <c r="B172" s="443" t="s">
        <v>626</v>
      </c>
      <c r="C172" s="443"/>
      <c r="D172" s="443"/>
      <c r="E172" s="443"/>
      <c r="F172" s="443"/>
      <c r="G172" s="443"/>
      <c r="H172" s="443"/>
      <c r="I172" s="89"/>
    </row>
    <row r="173" spans="1:10" ht="15" hidden="1" customHeight="1">
      <c r="B173" s="224"/>
      <c r="C173" s="224"/>
      <c r="D173" s="224"/>
      <c r="E173" s="224"/>
      <c r="F173" s="224"/>
      <c r="G173" s="224"/>
      <c r="H173" s="224"/>
    </row>
    <row r="174" spans="1:10" ht="15" hidden="1" customHeight="1">
      <c r="A174" s="41">
        <f>A170+0.1</f>
        <v>1.4000000000000004</v>
      </c>
      <c r="B174" s="450" t="s">
        <v>222</v>
      </c>
      <c r="C174" s="450"/>
      <c r="D174" s="450"/>
      <c r="E174" s="450"/>
      <c r="F174" s="450"/>
      <c r="G174" s="450"/>
      <c r="H174" s="450"/>
      <c r="I174" s="92"/>
      <c r="J174" s="1" t="s">
        <v>223</v>
      </c>
    </row>
    <row r="175" spans="1:10" ht="9" hidden="1" customHeight="1">
      <c r="B175" s="224"/>
      <c r="C175" s="224"/>
      <c r="D175" s="224"/>
      <c r="E175" s="224"/>
      <c r="F175" s="224"/>
      <c r="G175" s="224"/>
      <c r="H175" s="224"/>
    </row>
    <row r="176" spans="1:10" ht="15" hidden="1" customHeight="1">
      <c r="B176" s="433" t="s">
        <v>487</v>
      </c>
      <c r="C176" s="433"/>
      <c r="D176" s="433"/>
      <c r="E176" s="433"/>
      <c r="F176" s="433"/>
      <c r="G176" s="433"/>
      <c r="H176" s="433"/>
      <c r="I176" s="89"/>
    </row>
    <row r="177" spans="1:10" ht="16.5" hidden="1" customHeight="1">
      <c r="A177" s="121"/>
      <c r="B177" s="470" t="s">
        <v>657</v>
      </c>
      <c r="C177" s="470"/>
      <c r="D177" s="470"/>
      <c r="E177" s="470"/>
      <c r="F177" s="470"/>
      <c r="G177" s="470"/>
      <c r="H177" s="470"/>
      <c r="I177" s="89"/>
    </row>
    <row r="178" spans="1:10" ht="103.75" hidden="1" customHeight="1">
      <c r="B178" s="451" t="s">
        <v>872</v>
      </c>
      <c r="C178" s="451"/>
      <c r="D178" s="451"/>
      <c r="E178" s="451"/>
      <c r="F178" s="451"/>
      <c r="G178" s="451"/>
      <c r="H178" s="451"/>
      <c r="I178" s="89"/>
    </row>
    <row r="179" spans="1:10" ht="12" hidden="1" customHeight="1">
      <c r="B179" s="224"/>
      <c r="C179" s="224"/>
      <c r="D179" s="224"/>
      <c r="E179" s="224"/>
      <c r="F179" s="224"/>
      <c r="G179" s="224"/>
      <c r="H179" s="224"/>
    </row>
    <row r="180" spans="1:10" ht="30" hidden="1" customHeight="1">
      <c r="A180" s="41">
        <f>A174+0.1</f>
        <v>1.5000000000000004</v>
      </c>
      <c r="B180" s="450" t="s">
        <v>436</v>
      </c>
      <c r="C180" s="450"/>
      <c r="D180" s="450"/>
      <c r="E180" s="450"/>
      <c r="F180" s="450"/>
      <c r="G180" s="450"/>
      <c r="H180" s="450"/>
      <c r="I180" s="92"/>
      <c r="J180" s="1" t="s">
        <v>224</v>
      </c>
    </row>
    <row r="181" spans="1:10" ht="15" hidden="1" customHeight="1">
      <c r="B181" s="224"/>
      <c r="C181" s="224"/>
      <c r="D181" s="224"/>
      <c r="E181" s="224"/>
      <c r="F181" s="224"/>
      <c r="G181" s="224"/>
      <c r="H181" s="224"/>
    </row>
    <row r="182" spans="1:10" ht="36.65" hidden="1" customHeight="1">
      <c r="B182" s="443" t="s">
        <v>627</v>
      </c>
      <c r="C182" s="443"/>
      <c r="D182" s="443"/>
      <c r="E182" s="443"/>
      <c r="F182" s="443"/>
      <c r="G182" s="443"/>
      <c r="H182" s="443"/>
      <c r="I182" s="89"/>
    </row>
    <row r="183" spans="1:10" ht="15" hidden="1" customHeight="1">
      <c r="B183" s="224"/>
      <c r="C183" s="224"/>
      <c r="D183" s="224"/>
      <c r="E183" s="224"/>
      <c r="F183" s="224"/>
      <c r="G183" s="224"/>
      <c r="H183" s="224"/>
    </row>
    <row r="184" spans="1:10" ht="30" hidden="1" customHeight="1">
      <c r="A184" s="41">
        <f>A180+0.1</f>
        <v>1.6000000000000005</v>
      </c>
      <c r="B184" s="450" t="s">
        <v>233</v>
      </c>
      <c r="C184" s="450"/>
      <c r="D184" s="450"/>
      <c r="E184" s="450"/>
      <c r="F184" s="450"/>
      <c r="G184" s="450"/>
      <c r="H184" s="450"/>
      <c r="I184" s="92"/>
      <c r="J184" s="1" t="s">
        <v>226</v>
      </c>
    </row>
    <row r="185" spans="1:10" ht="15" hidden="1" customHeight="1">
      <c r="B185" s="224"/>
      <c r="C185" s="224"/>
      <c r="D185" s="224"/>
      <c r="E185" s="224"/>
      <c r="F185" s="224"/>
      <c r="G185" s="224"/>
      <c r="H185" s="224"/>
    </row>
    <row r="186" spans="1:10" ht="30" hidden="1" customHeight="1">
      <c r="A186" s="41"/>
      <c r="B186" s="434" t="s">
        <v>471</v>
      </c>
      <c r="C186" s="435"/>
      <c r="D186" s="435"/>
      <c r="E186" s="435"/>
      <c r="F186" s="435"/>
      <c r="G186" s="435"/>
      <c r="H186" s="435"/>
      <c r="I186" s="91"/>
    </row>
    <row r="187" spans="1:10" ht="15" hidden="1" customHeight="1">
      <c r="B187" s="224"/>
      <c r="C187" s="224"/>
      <c r="D187" s="224"/>
      <c r="E187" s="224"/>
      <c r="F187" s="224"/>
      <c r="G187" s="224"/>
      <c r="H187" s="224"/>
    </row>
    <row r="188" spans="1:10" ht="15" hidden="1" customHeight="1">
      <c r="B188" s="475" t="s">
        <v>225</v>
      </c>
      <c r="C188" s="475"/>
      <c r="D188" s="224"/>
      <c r="E188" s="224"/>
      <c r="F188" s="224"/>
      <c r="G188" s="224"/>
      <c r="H188" s="224"/>
      <c r="I188" s="89"/>
    </row>
    <row r="189" spans="1:10" ht="15" hidden="1" customHeight="1">
      <c r="A189" s="41"/>
      <c r="B189" s="434" t="s">
        <v>488</v>
      </c>
      <c r="C189" s="435"/>
      <c r="D189" s="435"/>
      <c r="E189" s="435"/>
      <c r="F189" s="435"/>
      <c r="G189" s="435"/>
      <c r="H189" s="435"/>
      <c r="I189" s="91"/>
    </row>
    <row r="190" spans="1:10" ht="75" hidden="1" customHeight="1">
      <c r="B190" s="453" t="s">
        <v>568</v>
      </c>
      <c r="C190" s="453"/>
      <c r="D190" s="453"/>
      <c r="E190" s="453"/>
      <c r="F190" s="453"/>
      <c r="G190" s="453"/>
      <c r="H190" s="453"/>
      <c r="I190" s="89"/>
    </row>
    <row r="191" spans="1:10" ht="15" hidden="1" customHeight="1">
      <c r="B191" s="224"/>
      <c r="C191" s="224"/>
      <c r="D191" s="224"/>
      <c r="E191" s="224"/>
      <c r="F191" s="224"/>
      <c r="G191" s="224"/>
      <c r="H191" s="224"/>
      <c r="I191" s="89"/>
    </row>
    <row r="192" spans="1:10" ht="15" hidden="1" customHeight="1">
      <c r="B192" s="186" t="s">
        <v>467</v>
      </c>
      <c r="C192" s="224"/>
      <c r="D192" s="224"/>
      <c r="E192" s="224"/>
      <c r="F192" s="224"/>
      <c r="G192" s="224"/>
      <c r="H192" s="224"/>
      <c r="I192" s="89"/>
    </row>
    <row r="193" spans="1:9" ht="15" hidden="1" customHeight="1">
      <c r="A193" s="41"/>
      <c r="B193" s="436" t="s">
        <v>491</v>
      </c>
      <c r="C193" s="437"/>
      <c r="D193" s="437"/>
      <c r="E193" s="437"/>
      <c r="F193" s="437"/>
      <c r="G193" s="437"/>
      <c r="H193" s="437"/>
      <c r="I193" s="91"/>
    </row>
    <row r="194" spans="1:9" ht="30" hidden="1" customHeight="1">
      <c r="B194" s="453" t="s">
        <v>492</v>
      </c>
      <c r="C194" s="453"/>
      <c r="D194" s="453"/>
      <c r="E194" s="453"/>
      <c r="F194" s="453"/>
      <c r="G194" s="453"/>
      <c r="H194" s="453"/>
      <c r="I194" s="89"/>
    </row>
    <row r="195" spans="1:9" ht="15" hidden="1" customHeight="1">
      <c r="B195" s="224"/>
      <c r="C195" s="224"/>
      <c r="D195" s="224"/>
      <c r="E195" s="224"/>
      <c r="F195" s="224"/>
      <c r="G195" s="224"/>
      <c r="H195" s="224"/>
      <c r="I195" s="89"/>
    </row>
    <row r="196" spans="1:9" ht="15" hidden="1" customHeight="1">
      <c r="B196" s="256" t="s">
        <v>227</v>
      </c>
      <c r="C196" s="256"/>
      <c r="D196" s="256"/>
      <c r="E196" s="256"/>
      <c r="F196" s="256"/>
      <c r="G196" s="256"/>
      <c r="H196" s="224"/>
      <c r="I196" s="89"/>
    </row>
    <row r="197" spans="1:9" ht="15" hidden="1" customHeight="1">
      <c r="A197" s="41"/>
      <c r="B197" s="436" t="s">
        <v>468</v>
      </c>
      <c r="C197" s="437"/>
      <c r="D197" s="437"/>
      <c r="E197" s="437"/>
      <c r="F197" s="437"/>
      <c r="G197" s="437"/>
      <c r="H197" s="437"/>
      <c r="I197" s="91"/>
    </row>
    <row r="198" spans="1:9" ht="21" hidden="1" customHeight="1">
      <c r="B198" s="461" t="s">
        <v>882</v>
      </c>
      <c r="C198" s="461"/>
      <c r="D198" s="461"/>
      <c r="E198" s="461"/>
      <c r="F198" s="461"/>
      <c r="G198" s="461"/>
      <c r="H198" s="461"/>
      <c r="I198" s="89"/>
    </row>
    <row r="199" spans="1:9" ht="15" hidden="1" customHeight="1">
      <c r="B199" s="224"/>
      <c r="C199" s="224"/>
      <c r="D199" s="224"/>
      <c r="E199" s="224"/>
      <c r="F199" s="224"/>
      <c r="G199" s="224"/>
      <c r="H199" s="224"/>
      <c r="I199" s="89"/>
    </row>
    <row r="200" spans="1:9" ht="15" hidden="1" customHeight="1">
      <c r="B200" s="178" t="s">
        <v>228</v>
      </c>
      <c r="C200" s="224"/>
      <c r="D200" s="224"/>
      <c r="E200" s="224"/>
      <c r="F200" s="224"/>
      <c r="G200" s="224"/>
      <c r="H200" s="224"/>
      <c r="I200" s="89"/>
    </row>
    <row r="201" spans="1:9" ht="15" hidden="1" customHeight="1">
      <c r="A201" s="41"/>
      <c r="B201" s="436" t="s">
        <v>489</v>
      </c>
      <c r="C201" s="437"/>
      <c r="D201" s="437"/>
      <c r="E201" s="437"/>
      <c r="F201" s="437"/>
      <c r="G201" s="437"/>
      <c r="H201" s="437"/>
      <c r="I201" s="91"/>
    </row>
    <row r="202" spans="1:9" ht="9" hidden="1" customHeight="1">
      <c r="B202" s="433" t="s">
        <v>490</v>
      </c>
      <c r="C202" s="433"/>
      <c r="D202" s="433"/>
      <c r="E202" s="433"/>
      <c r="F202" s="433"/>
      <c r="G202" s="433"/>
      <c r="H202" s="433"/>
      <c r="I202" s="89"/>
    </row>
    <row r="203" spans="1:9" ht="15.75" hidden="1" customHeight="1">
      <c r="B203" s="433"/>
      <c r="C203" s="433"/>
      <c r="D203" s="433"/>
      <c r="E203" s="433"/>
      <c r="F203" s="433"/>
      <c r="G203" s="433"/>
      <c r="H203" s="433"/>
      <c r="I203" s="89"/>
    </row>
    <row r="204" spans="1:9" ht="15" hidden="1" customHeight="1">
      <c r="B204" s="224"/>
      <c r="C204" s="224"/>
      <c r="D204" s="224"/>
      <c r="E204" s="224"/>
      <c r="F204" s="224"/>
      <c r="G204" s="224"/>
      <c r="H204" s="224"/>
      <c r="I204" s="89"/>
    </row>
    <row r="205" spans="1:9" ht="15" hidden="1" customHeight="1">
      <c r="B205" s="476" t="s">
        <v>582</v>
      </c>
      <c r="C205" s="476"/>
      <c r="D205" s="476"/>
      <c r="E205" s="476"/>
      <c r="F205" s="476"/>
      <c r="G205" s="224"/>
      <c r="H205" s="224"/>
      <c r="I205" s="89"/>
    </row>
    <row r="206" spans="1:9" ht="15" hidden="1" customHeight="1">
      <c r="B206" s="433" t="s">
        <v>469</v>
      </c>
      <c r="C206" s="433"/>
      <c r="D206" s="433"/>
      <c r="E206" s="433"/>
      <c r="F206" s="433"/>
      <c r="G206" s="433"/>
      <c r="H206" s="433"/>
      <c r="I206" s="89"/>
    </row>
    <row r="207" spans="1:9" ht="15" hidden="1" customHeight="1">
      <c r="B207" s="224"/>
      <c r="C207" s="224"/>
      <c r="D207" s="224"/>
      <c r="E207" s="224"/>
      <c r="F207" s="224"/>
      <c r="G207" s="224"/>
      <c r="H207" s="224"/>
      <c r="I207" s="89"/>
    </row>
    <row r="208" spans="1:9" ht="15" hidden="1" customHeight="1">
      <c r="B208" s="475" t="s">
        <v>229</v>
      </c>
      <c r="C208" s="475"/>
      <c r="D208" s="475"/>
      <c r="E208" s="475"/>
      <c r="F208" s="224"/>
      <c r="G208" s="224"/>
      <c r="H208" s="224"/>
      <c r="I208" s="89"/>
    </row>
    <row r="209" spans="2:10" ht="15" hidden="1" customHeight="1">
      <c r="B209" s="434" t="s">
        <v>493</v>
      </c>
      <c r="C209" s="435"/>
      <c r="D209" s="435"/>
      <c r="E209" s="435"/>
      <c r="F209" s="435"/>
      <c r="G209" s="435"/>
      <c r="H209" s="435"/>
      <c r="I209" s="89"/>
    </row>
    <row r="210" spans="2:10" ht="15" hidden="1" customHeight="1">
      <c r="B210" s="224"/>
      <c r="C210" s="224"/>
      <c r="D210" s="224"/>
      <c r="E210" s="224"/>
      <c r="F210" s="224"/>
      <c r="G210" s="224"/>
      <c r="H210" s="224"/>
      <c r="I210" s="89"/>
    </row>
    <row r="211" spans="2:10" ht="15" hidden="1" customHeight="1">
      <c r="B211" s="189"/>
      <c r="C211" s="189"/>
      <c r="D211" s="189"/>
      <c r="E211" s="189"/>
      <c r="F211" s="189"/>
      <c r="G211" s="189"/>
      <c r="H211" s="229" t="str">
        <f>Aktīvs!$D$3</f>
        <v>Pārskata gada beigās</v>
      </c>
      <c r="I211" s="89"/>
    </row>
    <row r="212" spans="2:10" ht="15" hidden="1" customHeight="1">
      <c r="B212" s="446" t="s">
        <v>363</v>
      </c>
      <c r="C212" s="446"/>
      <c r="D212" s="446"/>
      <c r="E212" s="446"/>
      <c r="F212" s="446"/>
      <c r="G212" s="446"/>
      <c r="H212" s="230" t="str">
        <f>Aktīvs!$D$4</f>
        <v>EUR</v>
      </c>
      <c r="I212" s="89"/>
    </row>
    <row r="213" spans="2:10" ht="15" hidden="1" customHeight="1">
      <c r="B213" s="468" t="s">
        <v>548</v>
      </c>
      <c r="C213" s="468"/>
      <c r="D213" s="468"/>
      <c r="E213" s="468"/>
      <c r="F213" s="468"/>
      <c r="G213" s="468"/>
      <c r="H213" s="187"/>
      <c r="I213" s="89"/>
      <c r="J213" s="1" t="s">
        <v>213</v>
      </c>
    </row>
    <row r="214" spans="2:10" ht="15" hidden="1" customHeight="1">
      <c r="B214" s="468" t="s">
        <v>549</v>
      </c>
      <c r="C214" s="468"/>
      <c r="D214" s="468"/>
      <c r="E214" s="468"/>
      <c r="F214" s="468"/>
      <c r="G214" s="468"/>
      <c r="H214" s="187"/>
      <c r="I214" s="89"/>
    </row>
    <row r="215" spans="2:10" ht="15" hidden="1" customHeight="1" thickBot="1">
      <c r="B215" s="188" t="s">
        <v>121</v>
      </c>
      <c r="C215" s="189"/>
      <c r="D215" s="189"/>
      <c r="E215" s="189"/>
      <c r="F215" s="189"/>
      <c r="G215" s="190"/>
      <c r="H215" s="191">
        <f>SUM(H213:H214)</f>
        <v>0</v>
      </c>
      <c r="I215" s="89"/>
    </row>
    <row r="216" spans="2:10" ht="15" hidden="1" customHeight="1" thickTop="1">
      <c r="B216" s="171"/>
      <c r="C216" s="171"/>
      <c r="D216" s="171"/>
      <c r="E216" s="171"/>
      <c r="F216" s="171"/>
      <c r="G216" s="171"/>
      <c r="H216" s="171"/>
      <c r="I216" s="89"/>
    </row>
    <row r="217" spans="2:10" ht="30" customHeight="1">
      <c r="B217" s="467" t="s">
        <v>234</v>
      </c>
      <c r="C217" s="467"/>
      <c r="D217" s="467"/>
      <c r="E217" s="467"/>
      <c r="F217" s="467"/>
      <c r="G217" s="467"/>
      <c r="H217" s="467"/>
      <c r="I217" s="89"/>
      <c r="J217" s="1" t="s">
        <v>230</v>
      </c>
    </row>
    <row r="218" spans="2:10" ht="15" customHeight="1">
      <c r="B218" s="434" t="s">
        <v>494</v>
      </c>
      <c r="C218" s="435"/>
      <c r="D218" s="435"/>
      <c r="E218" s="435"/>
      <c r="F218" s="435"/>
      <c r="G218" s="435"/>
      <c r="H218" s="435"/>
      <c r="I218" s="89"/>
    </row>
    <row r="219" spans="2:10" ht="45" hidden="1" customHeight="1">
      <c r="B219" s="453" t="s">
        <v>470</v>
      </c>
      <c r="C219" s="433"/>
      <c r="D219" s="433"/>
      <c r="E219" s="433"/>
      <c r="F219" s="433"/>
      <c r="G219" s="433"/>
      <c r="H219" s="433"/>
      <c r="I219" s="89"/>
    </row>
    <row r="220" spans="2:10" ht="15" customHeight="1">
      <c r="B220" s="224"/>
      <c r="C220" s="224"/>
      <c r="D220" s="224"/>
      <c r="E220" s="224"/>
      <c r="F220" s="224"/>
      <c r="G220" s="224"/>
      <c r="H220" s="224"/>
      <c r="I220" s="89"/>
    </row>
    <row r="221" spans="2:10" ht="15" hidden="1" customHeight="1">
      <c r="B221" s="43" t="s">
        <v>437</v>
      </c>
      <c r="I221" s="89"/>
      <c r="J221" s="1" t="s">
        <v>231</v>
      </c>
    </row>
    <row r="222" spans="2:10" ht="30" hidden="1" customHeight="1">
      <c r="B222" s="440" t="s">
        <v>495</v>
      </c>
      <c r="C222" s="441"/>
      <c r="D222" s="441"/>
      <c r="E222" s="441"/>
      <c r="F222" s="441"/>
      <c r="G222" s="441"/>
      <c r="H222" s="441"/>
      <c r="I222" s="89"/>
    </row>
    <row r="223" spans="2:10" ht="60" hidden="1" customHeight="1">
      <c r="B223" s="466" t="s">
        <v>569</v>
      </c>
      <c r="C223" s="404"/>
      <c r="D223" s="404"/>
      <c r="E223" s="404"/>
      <c r="F223" s="404"/>
      <c r="G223" s="404"/>
      <c r="H223" s="404"/>
      <c r="I223" s="89"/>
    </row>
    <row r="224" spans="2:10" ht="15" hidden="1" customHeight="1">
      <c r="I224" s="89"/>
    </row>
    <row r="225" spans="1:10" ht="15" hidden="1" customHeight="1">
      <c r="B225" s="101" t="s">
        <v>583</v>
      </c>
      <c r="I225" s="89"/>
      <c r="J225" s="1" t="s">
        <v>232</v>
      </c>
    </row>
    <row r="226" spans="1:10" ht="30" hidden="1" customHeight="1">
      <c r="B226" s="440" t="s">
        <v>496</v>
      </c>
      <c r="C226" s="441"/>
      <c r="D226" s="441"/>
      <c r="E226" s="441"/>
      <c r="F226" s="441"/>
      <c r="G226" s="441"/>
      <c r="H226" s="441"/>
      <c r="I226" s="89"/>
    </row>
    <row r="227" spans="1:10" ht="60" hidden="1" customHeight="1">
      <c r="B227" s="460" t="s">
        <v>886</v>
      </c>
      <c r="C227" s="460"/>
      <c r="D227" s="460"/>
      <c r="E227" s="460"/>
      <c r="F227" s="460"/>
      <c r="G227" s="460"/>
      <c r="H227" s="460"/>
      <c r="I227" s="89"/>
    </row>
    <row r="228" spans="1:10" ht="15" hidden="1" customHeight="1">
      <c r="I228" s="89"/>
    </row>
    <row r="229" spans="1:10" ht="15" hidden="1" customHeight="1">
      <c r="B229" s="43" t="s">
        <v>540</v>
      </c>
      <c r="I229" s="89"/>
      <c r="J229" s="1" t="s">
        <v>385</v>
      </c>
    </row>
    <row r="230" spans="1:10" ht="30" hidden="1" customHeight="1">
      <c r="B230" s="440" t="s">
        <v>497</v>
      </c>
      <c r="C230" s="441"/>
      <c r="D230" s="441"/>
      <c r="E230" s="441"/>
      <c r="F230" s="441"/>
      <c r="G230" s="441"/>
      <c r="H230" s="441"/>
      <c r="I230" s="89"/>
    </row>
    <row r="231" spans="1:10" ht="15" hidden="1" customHeight="1">
      <c r="B231" s="404"/>
      <c r="C231" s="404"/>
      <c r="D231" s="404"/>
      <c r="E231" s="404"/>
      <c r="F231" s="404"/>
      <c r="G231" s="404"/>
      <c r="H231" s="404"/>
      <c r="I231" s="89"/>
    </row>
    <row r="232" spans="1:10" ht="10.75" customHeight="1">
      <c r="B232" s="16"/>
      <c r="C232" s="16"/>
      <c r="D232" s="16"/>
      <c r="E232" s="16"/>
      <c r="F232" s="16"/>
      <c r="G232" s="16"/>
      <c r="I232" s="89"/>
    </row>
    <row r="233" spans="1:10" ht="15.65" hidden="1" customHeight="1">
      <c r="B233" s="317" t="s">
        <v>220</v>
      </c>
      <c r="C233" s="16"/>
      <c r="D233" s="16"/>
      <c r="E233" s="16"/>
      <c r="F233" s="16"/>
      <c r="G233" s="16"/>
      <c r="I233" s="89"/>
    </row>
    <row r="234" spans="1:10" ht="9.65" hidden="1" customHeight="1">
      <c r="B234" s="432"/>
      <c r="C234" s="432"/>
      <c r="D234" s="432"/>
      <c r="E234" s="432"/>
      <c r="F234" s="432"/>
      <c r="G234" s="432"/>
      <c r="H234" s="404"/>
      <c r="I234" s="89"/>
    </row>
    <row r="235" spans="1:10" ht="15" hidden="1" customHeight="1">
      <c r="B235" s="16"/>
      <c r="C235" s="16"/>
      <c r="D235" s="16"/>
      <c r="E235" s="16"/>
      <c r="F235" s="16"/>
      <c r="G235" s="16"/>
      <c r="I235" s="89"/>
    </row>
    <row r="236" spans="1:10" ht="54.65" customHeight="1">
      <c r="A236" s="41">
        <f>A184+0.1</f>
        <v>1.7000000000000006</v>
      </c>
      <c r="B236" s="463" t="s">
        <v>386</v>
      </c>
      <c r="C236" s="463"/>
      <c r="D236" s="463"/>
      <c r="E236" s="463"/>
      <c r="F236" s="463"/>
      <c r="G236" s="463"/>
      <c r="H236" s="463"/>
      <c r="I236" s="92"/>
      <c r="J236" s="1" t="s">
        <v>235</v>
      </c>
    </row>
    <row r="237" spans="1:10" ht="4.75" hidden="1" customHeight="1"/>
    <row r="238" spans="1:10" ht="31.75" hidden="1" customHeight="1">
      <c r="B238" s="456" t="s">
        <v>679</v>
      </c>
      <c r="C238" s="456"/>
      <c r="D238" s="456"/>
      <c r="E238" s="456"/>
      <c r="F238" s="456"/>
      <c r="G238" s="456"/>
      <c r="H238" s="456"/>
      <c r="I238" s="91"/>
    </row>
    <row r="239" spans="1:10" ht="79.25" customHeight="1">
      <c r="B239" s="458" t="s">
        <v>890</v>
      </c>
      <c r="C239" s="458"/>
      <c r="D239" s="458"/>
      <c r="E239" s="458"/>
      <c r="F239" s="458"/>
      <c r="G239" s="458"/>
      <c r="H239" s="458"/>
      <c r="I239" s="89"/>
    </row>
    <row r="240" spans="1:10" ht="1.75" hidden="1" customHeight="1">
      <c r="B240" s="16" t="s">
        <v>873</v>
      </c>
      <c r="C240" s="16"/>
      <c r="D240" s="16"/>
      <c r="E240" s="16"/>
      <c r="F240" s="16"/>
      <c r="G240" s="16"/>
      <c r="H240" s="16"/>
    </row>
    <row r="241" spans="1:10" ht="30" customHeight="1">
      <c r="A241" s="41">
        <f>A236+0.1</f>
        <v>1.8000000000000007</v>
      </c>
      <c r="B241" s="459" t="s">
        <v>236</v>
      </c>
      <c r="C241" s="459"/>
      <c r="D241" s="459"/>
      <c r="E241" s="459"/>
      <c r="F241" s="459"/>
      <c r="G241" s="459"/>
      <c r="H241" s="459"/>
      <c r="I241" s="92"/>
      <c r="J241" s="1" t="s">
        <v>237</v>
      </c>
    </row>
    <row r="242" spans="1:10" ht="7.25" customHeight="1">
      <c r="B242" s="16"/>
      <c r="C242" s="16"/>
      <c r="D242" s="16"/>
      <c r="E242" s="16"/>
      <c r="F242" s="16"/>
      <c r="G242" s="16"/>
      <c r="H242" s="16"/>
    </row>
    <row r="243" spans="1:10" ht="76.5" customHeight="1">
      <c r="B243" s="458" t="s">
        <v>874</v>
      </c>
      <c r="C243" s="458"/>
      <c r="D243" s="458"/>
      <c r="E243" s="458"/>
      <c r="F243" s="458"/>
      <c r="G243" s="458"/>
      <c r="H243" s="458"/>
      <c r="I243" s="89"/>
    </row>
    <row r="251" spans="1:10" ht="11.4" customHeight="1"/>
    <row r="252" spans="1:10" ht="4.25" hidden="1" customHeight="1"/>
    <row r="253" spans="1:10" ht="15" hidden="1" customHeight="1"/>
    <row r="254" spans="1:10" ht="15" hidden="1" customHeight="1"/>
    <row r="255" spans="1:10" ht="15" hidden="1" customHeight="1"/>
    <row r="256" spans="1:10" ht="15" hidden="1" customHeight="1"/>
    <row r="257" spans="2:8" ht="15" hidden="1" customHeight="1"/>
    <row r="258" spans="2:8" ht="15" hidden="1" customHeight="1"/>
    <row r="259" spans="2:8" ht="15" hidden="1" customHeight="1"/>
    <row r="260" spans="2:8" ht="15" hidden="1" customHeight="1"/>
    <row r="261" spans="2:8" ht="15" hidden="1" customHeight="1"/>
    <row r="262" spans="2:8" ht="15" hidden="1" customHeight="1"/>
    <row r="265" spans="2:8" ht="15" customHeight="1">
      <c r="D265" s="284"/>
      <c r="E265" s="284"/>
      <c r="F265" s="284"/>
      <c r="G265" s="284"/>
      <c r="H265" s="284"/>
    </row>
    <row r="266" spans="2:8" ht="15" customHeight="1">
      <c r="D266" s="284"/>
      <c r="E266" s="284"/>
      <c r="F266" s="284"/>
      <c r="G266" s="284"/>
      <c r="H266" s="284"/>
    </row>
    <row r="267" spans="2:8" ht="15" customHeight="1">
      <c r="D267" s="284"/>
      <c r="E267" s="284"/>
      <c r="F267" s="284"/>
      <c r="G267" s="284"/>
      <c r="H267" s="284"/>
    </row>
    <row r="268" spans="2:8" ht="15" customHeight="1">
      <c r="B268" s="308"/>
      <c r="C268" s="308"/>
      <c r="D268" s="284"/>
      <c r="E268" s="284"/>
      <c r="F268" s="284"/>
      <c r="G268" s="284"/>
      <c r="H268" s="284"/>
    </row>
    <row r="269" spans="2:8" ht="15" customHeight="1">
      <c r="B269" s="308"/>
      <c r="C269" s="308"/>
      <c r="D269" s="284"/>
      <c r="E269" s="284"/>
      <c r="F269" s="284"/>
      <c r="G269" s="284"/>
      <c r="H269" s="284"/>
    </row>
    <row r="270" spans="2:8" ht="15" customHeight="1">
      <c r="B270" s="308"/>
      <c r="C270" s="308"/>
      <c r="D270" s="284"/>
      <c r="E270" s="284"/>
      <c r="F270" s="284"/>
      <c r="G270" s="284"/>
      <c r="H270" s="284"/>
    </row>
    <row r="271" spans="2:8" ht="15" customHeight="1">
      <c r="B271" s="308"/>
      <c r="C271" s="308"/>
      <c r="D271" s="284"/>
      <c r="E271" s="284"/>
      <c r="F271" s="284"/>
      <c r="G271" s="284"/>
      <c r="H271" s="284"/>
    </row>
    <row r="272" spans="2:8" ht="15" customHeight="1">
      <c r="B272" s="308"/>
      <c r="C272" s="308"/>
      <c r="D272" s="284"/>
      <c r="E272" s="284"/>
      <c r="F272" s="284"/>
      <c r="G272" s="284"/>
      <c r="H272" s="284"/>
    </row>
    <row r="273" spans="2:8" ht="15" customHeight="1">
      <c r="B273" s="308"/>
      <c r="C273" s="308"/>
      <c r="D273" s="284"/>
      <c r="E273" s="284"/>
      <c r="F273" s="284"/>
      <c r="G273" s="284"/>
      <c r="H273" s="284"/>
    </row>
    <row r="311" ht="7.25" customHeight="1"/>
    <row r="327" ht="8.4" customHeight="1"/>
    <row r="328" ht="17.399999999999999" customHeight="1"/>
    <row r="332" ht="6" customHeight="1"/>
    <row r="334" ht="9" customHeight="1"/>
    <row r="338" ht="19.75" customHeight="1"/>
    <row r="339" ht="18.649999999999999" hidden="1" customHeight="1"/>
    <row r="340" ht="58.75" customHeight="1"/>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15"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4">
    <mergeCell ref="B188:C188"/>
    <mergeCell ref="B208:E208"/>
    <mergeCell ref="B205:F205"/>
    <mergeCell ref="B3:D3"/>
    <mergeCell ref="B13:H13"/>
    <mergeCell ref="C44:D44"/>
    <mergeCell ref="B107:H107"/>
    <mergeCell ref="B147:H147"/>
    <mergeCell ref="B89:H89"/>
    <mergeCell ref="B158:H158"/>
    <mergeCell ref="B153:H153"/>
    <mergeCell ref="B154:H154"/>
    <mergeCell ref="B157:H157"/>
    <mergeCell ref="B112:H112"/>
    <mergeCell ref="B135:H135"/>
    <mergeCell ref="B136:H136"/>
    <mergeCell ref="B137:H137"/>
    <mergeCell ref="B148:H148"/>
    <mergeCell ref="B127:H127"/>
    <mergeCell ref="B128:H128"/>
    <mergeCell ref="B60:H60"/>
    <mergeCell ref="B61:H61"/>
    <mergeCell ref="B62:H62"/>
    <mergeCell ref="B37:H37"/>
    <mergeCell ref="B15:H15"/>
    <mergeCell ref="B146:H146"/>
    <mergeCell ref="B58:H58"/>
    <mergeCell ref="B94:H94"/>
    <mergeCell ref="B108:H108"/>
    <mergeCell ref="B35:H35"/>
    <mergeCell ref="B33:H33"/>
    <mergeCell ref="B36:H36"/>
    <mergeCell ref="B156:H156"/>
    <mergeCell ref="B16:H16"/>
    <mergeCell ref="E27:E28"/>
    <mergeCell ref="B42:H42"/>
    <mergeCell ref="B100:H100"/>
    <mergeCell ref="B101:H101"/>
    <mergeCell ref="B103:H103"/>
    <mergeCell ref="B120:H120"/>
    <mergeCell ref="B25:H25"/>
    <mergeCell ref="B39:H39"/>
    <mergeCell ref="B97:H97"/>
    <mergeCell ref="B98:H98"/>
    <mergeCell ref="B95:H95"/>
    <mergeCell ref="B59:H59"/>
    <mergeCell ref="B81:H81"/>
    <mergeCell ref="B34:H34"/>
    <mergeCell ref="B203:H203"/>
    <mergeCell ref="B194:H194"/>
    <mergeCell ref="B184:H184"/>
    <mergeCell ref="B206:H206"/>
    <mergeCell ref="B202:H202"/>
    <mergeCell ref="B197:H197"/>
    <mergeCell ref="B213:G213"/>
    <mergeCell ref="B41:H41"/>
    <mergeCell ref="B214:G214"/>
    <mergeCell ref="B180:H180"/>
    <mergeCell ref="B174:H174"/>
    <mergeCell ref="C166:H166"/>
    <mergeCell ref="B177:H177"/>
    <mergeCell ref="B178:H178"/>
    <mergeCell ref="C164:H164"/>
    <mergeCell ref="B106:H106"/>
    <mergeCell ref="B50:H50"/>
    <mergeCell ref="B67:H67"/>
    <mergeCell ref="B73:H73"/>
    <mergeCell ref="B75:H75"/>
    <mergeCell ref="B77:H77"/>
    <mergeCell ref="B79:H79"/>
    <mergeCell ref="C162:H162"/>
    <mergeCell ref="B149:H149"/>
    <mergeCell ref="B243:H243"/>
    <mergeCell ref="B231:H231"/>
    <mergeCell ref="B241:H241"/>
    <mergeCell ref="B227:H227"/>
    <mergeCell ref="B239:H239"/>
    <mergeCell ref="B198:H198"/>
    <mergeCell ref="B63:H63"/>
    <mergeCell ref="B190:H190"/>
    <mergeCell ref="B115:H115"/>
    <mergeCell ref="B238:H238"/>
    <mergeCell ref="B236:H236"/>
    <mergeCell ref="B219:H219"/>
    <mergeCell ref="B176:H176"/>
    <mergeCell ref="B121:H121"/>
    <mergeCell ref="B113:H113"/>
    <mergeCell ref="B122:H122"/>
    <mergeCell ref="B110:H110"/>
    <mergeCell ref="B111:H111"/>
    <mergeCell ref="B141:H141"/>
    <mergeCell ref="B114:H114"/>
    <mergeCell ref="B72:H72"/>
    <mergeCell ref="B86:H86"/>
    <mergeCell ref="B223:H223"/>
    <mergeCell ref="B217:H217"/>
    <mergeCell ref="I1:I2"/>
    <mergeCell ref="B40:H40"/>
    <mergeCell ref="B18:H18"/>
    <mergeCell ref="B17:H17"/>
    <mergeCell ref="B19:H19"/>
    <mergeCell ref="B7:H7"/>
    <mergeCell ref="B5:H5"/>
    <mergeCell ref="B170:H170"/>
    <mergeCell ref="B87:H87"/>
    <mergeCell ref="B142:H142"/>
    <mergeCell ref="B126:H126"/>
    <mergeCell ref="B134:H134"/>
    <mergeCell ref="B130:H130"/>
    <mergeCell ref="B129:H129"/>
    <mergeCell ref="B64:H64"/>
    <mergeCell ref="B88:H88"/>
    <mergeCell ref="B46:H46"/>
    <mergeCell ref="B9:H9"/>
    <mergeCell ref="A1:H1"/>
    <mergeCell ref="B68:H68"/>
    <mergeCell ref="B104:H104"/>
    <mergeCell ref="B20:H20"/>
    <mergeCell ref="B49:H49"/>
    <mergeCell ref="B38:H38"/>
    <mergeCell ref="B234:H234"/>
    <mergeCell ref="B26:H26"/>
    <mergeCell ref="B69:H69"/>
    <mergeCell ref="B189:H189"/>
    <mergeCell ref="B193:H193"/>
    <mergeCell ref="B118:H118"/>
    <mergeCell ref="C165:H165"/>
    <mergeCell ref="C168:H168"/>
    <mergeCell ref="B222:H222"/>
    <mergeCell ref="B226:H226"/>
    <mergeCell ref="C167:H167"/>
    <mergeCell ref="B201:H201"/>
    <mergeCell ref="C161:H161"/>
    <mergeCell ref="C163:H163"/>
    <mergeCell ref="B182:H182"/>
    <mergeCell ref="B172:H172"/>
    <mergeCell ref="B230:H230"/>
    <mergeCell ref="B218:H218"/>
    <mergeCell ref="B53:H53"/>
    <mergeCell ref="B117:H117"/>
    <mergeCell ref="B90:H90"/>
    <mergeCell ref="B209:H209"/>
    <mergeCell ref="B212:G212"/>
    <mergeCell ref="B186:H186"/>
  </mergeCells>
  <printOptions horizontalCentered="1"/>
  <pageMargins left="0.23622047244094491" right="0.23622047244094491" top="0.97008928571428577" bottom="0.74803149606299213" header="0.31496062992125984" footer="0.31496062992125984"/>
  <pageSetup paperSize="9" scale="82" firstPageNumber="7" orientation="portrait" blackAndWhite="1" r:id="rId2"/>
  <headerFooter differentFirst="1" scaleWithDoc="0">
    <oddHeader>&amp;L&amp;"Times New Roman,Regular"&amp;10&amp;K01+031SIA "Tukuma siltums"
Juridiskā adrese: Asteru iela 6, Tukums,  LV-3101
Vienotais reģistrācijas numurs:49203001267 &amp;R&amp;"Times New Roman,Regular"&amp;9&amp;K01+028   2024.gada pārskats</oddHeader>
    <oddFooter>&amp;C&amp;P</oddFooter>
    <firstHeader xml:space="preserve">&amp;C&amp;"Times New Roman,Regular"&amp;10&amp;K01+034SIA "Tukuma siltums"
Juridiskā adrese: Asteru iela 6, Tukums,  LV-3101
Vienotais reģistrācijas numurs:49203001267 </firstHeader>
  </headerFooter>
  <rowBreaks count="5" manualBreakCount="5">
    <brk id="36" max="7" man="1"/>
    <brk id="76" max="7" man="1"/>
    <brk id="102" max="7" man="1"/>
    <brk id="152" max="7" man="1"/>
    <brk id="224" max="7" man="1"/>
  </rowBreak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K50"/>
  <sheetViews>
    <sheetView view="pageBreakPreview" zoomScaleNormal="100" zoomScaleSheetLayoutView="100" workbookViewId="0">
      <selection activeCell="G4" sqref="G4"/>
    </sheetView>
  </sheetViews>
  <sheetFormatPr defaultColWidth="9.08984375" defaultRowHeight="15" customHeight="1" outlineLevelCol="1"/>
  <cols>
    <col min="1" max="1" width="5.36328125" style="4" customWidth="1"/>
    <col min="2" max="2" width="9.453125" style="4" customWidth="1"/>
    <col min="3" max="8" width="11.6328125" style="4" customWidth="1"/>
    <col min="9" max="9" width="10.90625" style="90" customWidth="1"/>
    <col min="10" max="10" width="30.08984375" style="4" hidden="1" customWidth="1" outlineLevel="1"/>
    <col min="11" max="11" width="9.08984375" style="4" collapsed="1"/>
    <col min="12" max="16384" width="9.08984375" style="4"/>
  </cols>
  <sheetData>
    <row r="1" spans="1:10" ht="15" customHeight="1">
      <c r="A1" s="46">
        <f>P_info!A3+1</f>
        <v>2</v>
      </c>
      <c r="B1" s="40" t="s">
        <v>238</v>
      </c>
      <c r="C1" s="5"/>
      <c r="D1" s="5"/>
      <c r="E1" s="5"/>
      <c r="F1" s="5"/>
      <c r="G1" s="5"/>
      <c r="H1" s="5"/>
      <c r="I1" s="447"/>
    </row>
    <row r="2" spans="1:10" ht="15" customHeight="1">
      <c r="I2" s="447"/>
    </row>
    <row r="3" spans="1:10" ht="30" customHeight="1">
      <c r="A3" s="41">
        <f>A1+0.1</f>
        <v>2.1</v>
      </c>
      <c r="B3" s="463" t="s">
        <v>240</v>
      </c>
      <c r="C3" s="463"/>
      <c r="D3" s="463"/>
      <c r="E3" s="463"/>
      <c r="F3" s="463"/>
      <c r="G3" s="463"/>
      <c r="H3" s="463"/>
      <c r="I3" s="92"/>
      <c r="J3" s="16" t="s">
        <v>241</v>
      </c>
    </row>
    <row r="5" spans="1:10" ht="68.400000000000006" customHeight="1">
      <c r="B5" s="483" t="s">
        <v>671</v>
      </c>
      <c r="C5" s="483"/>
      <c r="D5" s="483"/>
      <c r="E5" s="483"/>
      <c r="F5" s="483"/>
      <c r="G5" s="483"/>
      <c r="H5" s="483"/>
      <c r="I5" s="89"/>
    </row>
    <row r="6" spans="1:10" ht="15" hidden="1" customHeight="1"/>
    <row r="7" spans="1:10" ht="30" hidden="1" customHeight="1">
      <c r="A7" s="41">
        <f>A3+0.1</f>
        <v>2.2000000000000002</v>
      </c>
      <c r="B7" s="463" t="s">
        <v>242</v>
      </c>
      <c r="C7" s="463"/>
      <c r="D7" s="463"/>
      <c r="E7" s="463"/>
      <c r="F7" s="463"/>
      <c r="G7" s="463"/>
      <c r="H7" s="463"/>
      <c r="I7" s="92"/>
      <c r="J7" s="47" t="s">
        <v>244</v>
      </c>
    </row>
    <row r="8" spans="1:10" ht="15" hidden="1" customHeight="1"/>
    <row r="9" spans="1:10" ht="15" hidden="1" customHeight="1">
      <c r="B9" s="44" t="s">
        <v>584</v>
      </c>
      <c r="C9" s="44"/>
      <c r="D9" s="44"/>
      <c r="E9" s="44"/>
      <c r="F9" s="44"/>
      <c r="G9" s="44"/>
      <c r="H9" s="44"/>
      <c r="I9" s="81"/>
    </row>
    <row r="10" spans="1:10" ht="30" hidden="1" customHeight="1">
      <c r="B10" s="469" t="s">
        <v>403</v>
      </c>
      <c r="C10" s="469"/>
      <c r="D10" s="469"/>
      <c r="E10" s="469"/>
      <c r="F10" s="469"/>
      <c r="G10" s="469"/>
      <c r="H10" s="469"/>
      <c r="I10" s="81"/>
    </row>
    <row r="11" spans="1:10" ht="15" hidden="1" customHeight="1"/>
    <row r="12" spans="1:10" ht="15" hidden="1" customHeight="1">
      <c r="B12" s="44" t="s">
        <v>585</v>
      </c>
      <c r="C12" s="44"/>
      <c r="D12" s="44"/>
      <c r="E12" s="44"/>
      <c r="F12" s="44"/>
      <c r="G12" s="44"/>
      <c r="H12" s="44"/>
      <c r="I12" s="81"/>
    </row>
    <row r="13" spans="1:10" ht="15" hidden="1" customHeight="1">
      <c r="B13" s="469" t="s">
        <v>404</v>
      </c>
      <c r="C13" s="469"/>
      <c r="D13" s="469"/>
      <c r="E13" s="469"/>
      <c r="F13" s="469"/>
      <c r="G13" s="469"/>
      <c r="H13" s="469"/>
      <c r="I13" s="81"/>
    </row>
    <row r="14" spans="1:10" ht="15" hidden="1" customHeight="1"/>
    <row r="15" spans="1:10" ht="30" hidden="1" customHeight="1">
      <c r="B15" s="427" t="s">
        <v>586</v>
      </c>
      <c r="C15" s="427"/>
      <c r="D15" s="427"/>
      <c r="E15" s="427"/>
      <c r="F15" s="427"/>
      <c r="G15" s="427"/>
      <c r="H15" s="427"/>
      <c r="I15" s="53"/>
    </row>
    <row r="16" spans="1:10" ht="15" hidden="1" customHeight="1">
      <c r="B16" s="404"/>
      <c r="C16" s="404"/>
      <c r="D16" s="404"/>
      <c r="E16" s="404"/>
      <c r="F16" s="404"/>
      <c r="G16" s="404"/>
      <c r="H16" s="404"/>
      <c r="I16" s="89"/>
    </row>
    <row r="17" spans="1:10" ht="15" hidden="1" customHeight="1"/>
    <row r="18" spans="1:10" ht="15" hidden="1" customHeight="1">
      <c r="B18" s="44" t="s">
        <v>587</v>
      </c>
      <c r="C18" s="44"/>
      <c r="D18" s="44"/>
      <c r="E18" s="44"/>
      <c r="F18" s="44"/>
      <c r="G18" s="44"/>
      <c r="H18" s="44"/>
      <c r="I18" s="81"/>
    </row>
    <row r="19" spans="1:10" ht="45.75" hidden="1" customHeight="1">
      <c r="B19" s="469" t="s">
        <v>424</v>
      </c>
      <c r="C19" s="469"/>
      <c r="D19" s="469"/>
      <c r="E19" s="469"/>
      <c r="F19" s="469"/>
      <c r="G19" s="469"/>
      <c r="H19" s="469"/>
      <c r="I19" s="81"/>
    </row>
    <row r="20" spans="1:10" ht="15" hidden="1" customHeight="1"/>
    <row r="21" spans="1:10" ht="15" hidden="1" customHeight="1">
      <c r="B21" s="44" t="s">
        <v>433</v>
      </c>
      <c r="C21" s="44"/>
      <c r="D21" s="44"/>
      <c r="E21" s="44"/>
      <c r="F21" s="44"/>
      <c r="G21" s="44"/>
      <c r="H21" s="44"/>
      <c r="I21" s="81"/>
    </row>
    <row r="22" spans="1:10" ht="30" hidden="1" customHeight="1">
      <c r="B22" s="469" t="s">
        <v>570</v>
      </c>
      <c r="C22" s="469"/>
      <c r="D22" s="469"/>
      <c r="E22" s="469"/>
      <c r="F22" s="469"/>
      <c r="G22" s="469"/>
      <c r="H22" s="469"/>
      <c r="I22" s="95"/>
    </row>
    <row r="23" spans="1:10" ht="15" hidden="1" customHeight="1"/>
    <row r="24" spans="1:10" ht="45" hidden="1" customHeight="1">
      <c r="B24" s="427" t="s">
        <v>588</v>
      </c>
      <c r="C24" s="427"/>
      <c r="D24" s="427"/>
      <c r="E24" s="427"/>
      <c r="F24" s="427"/>
      <c r="G24" s="427"/>
      <c r="H24" s="427"/>
      <c r="I24" s="53"/>
    </row>
    <row r="25" spans="1:10" ht="15" hidden="1" customHeight="1">
      <c r="B25" s="404"/>
      <c r="C25" s="404"/>
      <c r="D25" s="404"/>
      <c r="E25" s="404"/>
      <c r="F25" s="404"/>
      <c r="G25" s="404"/>
      <c r="H25" s="404"/>
      <c r="I25" s="89"/>
    </row>
    <row r="26" spans="1:10" ht="15" hidden="1" customHeight="1"/>
    <row r="27" spans="1:10" ht="45" hidden="1" customHeight="1">
      <c r="A27" s="41">
        <f>A7+0.1</f>
        <v>2.3000000000000003</v>
      </c>
      <c r="B27" s="463" t="s">
        <v>246</v>
      </c>
      <c r="C27" s="463"/>
      <c r="D27" s="463"/>
      <c r="E27" s="463"/>
      <c r="F27" s="463"/>
      <c r="G27" s="463"/>
      <c r="H27" s="463"/>
      <c r="I27" s="92"/>
      <c r="J27" s="47" t="s">
        <v>245</v>
      </c>
    </row>
    <row r="28" spans="1:10" ht="15" hidden="1" customHeight="1"/>
    <row r="29" spans="1:10" ht="15" hidden="1" customHeight="1">
      <c r="B29" s="44" t="s">
        <v>587</v>
      </c>
      <c r="C29" s="44"/>
      <c r="D29" s="44"/>
      <c r="E29" s="44"/>
      <c r="F29" s="44"/>
      <c r="G29" s="44"/>
      <c r="H29" s="44"/>
      <c r="I29" s="81"/>
    </row>
    <row r="30" spans="1:10" ht="15" hidden="1" customHeight="1">
      <c r="B30" s="404"/>
      <c r="C30" s="404"/>
      <c r="D30" s="404"/>
      <c r="E30" s="404"/>
      <c r="F30" s="404"/>
      <c r="G30" s="404"/>
      <c r="H30" s="404"/>
      <c r="I30" s="89"/>
    </row>
    <row r="31" spans="1:10" ht="15" hidden="1" customHeight="1"/>
    <row r="32" spans="1:10" ht="30" hidden="1" customHeight="1">
      <c r="B32" s="427" t="s">
        <v>589</v>
      </c>
      <c r="C32" s="427"/>
      <c r="D32" s="427"/>
      <c r="E32" s="427"/>
      <c r="F32" s="427"/>
      <c r="G32" s="427"/>
      <c r="H32" s="427"/>
      <c r="I32" s="53"/>
    </row>
    <row r="33" spans="1:10" ht="15" hidden="1" customHeight="1">
      <c r="B33" s="404"/>
      <c r="C33" s="404"/>
      <c r="D33" s="404"/>
      <c r="E33" s="404"/>
      <c r="F33" s="404"/>
      <c r="G33" s="404"/>
      <c r="H33" s="404"/>
      <c r="I33" s="89"/>
    </row>
    <row r="34" spans="1:10" ht="15" hidden="1" customHeight="1"/>
    <row r="35" spans="1:10" ht="15" hidden="1" customHeight="1">
      <c r="B35" s="44" t="s">
        <v>433</v>
      </c>
      <c r="C35" s="44"/>
      <c r="D35" s="44"/>
      <c r="E35" s="44"/>
      <c r="F35" s="44"/>
      <c r="G35" s="44"/>
      <c r="H35" s="44"/>
      <c r="I35" s="81"/>
    </row>
    <row r="36" spans="1:10" ht="30" hidden="1" customHeight="1">
      <c r="B36" s="469" t="s">
        <v>570</v>
      </c>
      <c r="C36" s="469"/>
      <c r="D36" s="469"/>
      <c r="E36" s="469"/>
      <c r="F36" s="469"/>
      <c r="G36" s="469"/>
      <c r="H36" s="469"/>
      <c r="I36" s="89"/>
    </row>
    <row r="37" spans="1:10" ht="15" hidden="1" customHeight="1"/>
    <row r="38" spans="1:10" ht="45" hidden="1" customHeight="1">
      <c r="B38" s="427" t="s">
        <v>588</v>
      </c>
      <c r="C38" s="427"/>
      <c r="D38" s="427"/>
      <c r="E38" s="427"/>
      <c r="F38" s="427"/>
      <c r="G38" s="427"/>
      <c r="H38" s="427"/>
      <c r="I38" s="53"/>
    </row>
    <row r="39" spans="1:10" ht="15" hidden="1" customHeight="1">
      <c r="B39" s="404"/>
      <c r="C39" s="404"/>
      <c r="D39" s="404"/>
      <c r="E39" s="404"/>
      <c r="F39" s="404"/>
      <c r="G39" s="404"/>
      <c r="H39" s="404"/>
      <c r="I39" s="89"/>
    </row>
    <row r="41" spans="1:10" ht="15" customHeight="1">
      <c r="A41" s="41">
        <f>A27-0.1</f>
        <v>2.2000000000000002</v>
      </c>
      <c r="B41" s="463" t="s">
        <v>248</v>
      </c>
      <c r="C41" s="463"/>
      <c r="D41" s="463"/>
      <c r="E41" s="463"/>
      <c r="F41" s="463"/>
      <c r="G41" s="463"/>
      <c r="H41" s="463"/>
      <c r="I41" s="92"/>
      <c r="J41" s="47" t="s">
        <v>247</v>
      </c>
    </row>
    <row r="43" spans="1:10" ht="15" customHeight="1">
      <c r="B43" s="413" t="s">
        <v>590</v>
      </c>
      <c r="C43" s="413"/>
      <c r="D43" s="413"/>
      <c r="E43" s="413"/>
      <c r="F43" s="413"/>
      <c r="G43" s="413"/>
      <c r="H43" s="413"/>
      <c r="I43" s="93"/>
    </row>
    <row r="44" spans="1:10" ht="15" customHeight="1">
      <c r="B44" s="482" t="s">
        <v>658</v>
      </c>
      <c r="C44" s="482"/>
      <c r="D44" s="482"/>
      <c r="E44" s="482"/>
      <c r="F44" s="482"/>
      <c r="G44" s="482"/>
      <c r="H44" s="482"/>
      <c r="I44" s="93"/>
    </row>
    <row r="46" spans="1:10" ht="15" customHeight="1">
      <c r="B46" s="44" t="s">
        <v>591</v>
      </c>
      <c r="C46" s="44"/>
      <c r="D46" s="44"/>
      <c r="E46" s="44"/>
      <c r="F46" s="44"/>
      <c r="G46" s="44"/>
      <c r="H46" s="44"/>
      <c r="I46" s="93"/>
    </row>
    <row r="47" spans="1:10" ht="30" customHeight="1">
      <c r="B47" s="456" t="s">
        <v>659</v>
      </c>
      <c r="C47" s="456"/>
      <c r="D47" s="456"/>
      <c r="E47" s="456"/>
      <c r="F47" s="456"/>
      <c r="G47" s="456"/>
      <c r="H47" s="456"/>
      <c r="I47" s="93"/>
    </row>
    <row r="49" spans="2:9" ht="45" hidden="1" customHeight="1">
      <c r="B49" s="427" t="s">
        <v>592</v>
      </c>
      <c r="C49" s="427"/>
      <c r="D49" s="427"/>
      <c r="E49" s="427"/>
      <c r="F49" s="427"/>
      <c r="G49" s="427"/>
      <c r="H49" s="427"/>
      <c r="I49" s="93"/>
    </row>
    <row r="50" spans="2:9" ht="66.75" customHeight="1">
      <c r="B50" s="456" t="s">
        <v>660</v>
      </c>
      <c r="C50" s="456"/>
      <c r="D50" s="456"/>
      <c r="E50" s="456"/>
      <c r="F50" s="456"/>
      <c r="G50" s="456"/>
      <c r="H50" s="456"/>
      <c r="I50" s="93"/>
    </row>
  </sheetData>
  <mergeCells count="25">
    <mergeCell ref="B50:H50"/>
    <mergeCell ref="B3:H3"/>
    <mergeCell ref="B5:H5"/>
    <mergeCell ref="B7:H7"/>
    <mergeCell ref="B27:H27"/>
    <mergeCell ref="B16:H16"/>
    <mergeCell ref="B10:H10"/>
    <mergeCell ref="B24:H24"/>
    <mergeCell ref="B25:H25"/>
    <mergeCell ref="B13:H13"/>
    <mergeCell ref="B15:H15"/>
    <mergeCell ref="B22:H22"/>
    <mergeCell ref="B19:H19"/>
    <mergeCell ref="B30:H30"/>
    <mergeCell ref="B33:H33"/>
    <mergeCell ref="B32:H32"/>
    <mergeCell ref="I1:I2"/>
    <mergeCell ref="B41:H41"/>
    <mergeCell ref="B44:H44"/>
    <mergeCell ref="B47:H47"/>
    <mergeCell ref="B49:H49"/>
    <mergeCell ref="B36:H36"/>
    <mergeCell ref="B38:H38"/>
    <mergeCell ref="B39:H39"/>
    <mergeCell ref="B43:H43"/>
  </mergeCells>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Roman,обычный"&amp;13SIA "Haute Fragrance Company"&amp;12
&amp;11Juridiskā adrese: Ģertrūdes iela 39-1, Rīga,  LV-1011
Vienotais reģistrācijas numurs: 40203147492&amp;R&amp;"Times New Roman,обычный"&amp;12 &amp;14 &amp;13 2020.gada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15</vt:i4>
      </vt:variant>
      <vt:variant>
        <vt:lpstr>Diapazoni ar nosaukumiem</vt:lpstr>
      </vt:variant>
      <vt:variant>
        <vt:i4>15</vt:i4>
      </vt:variant>
    </vt:vector>
  </HeadingPairs>
  <TitlesOfParts>
    <vt:vector size="30" baseType="lpstr">
      <vt:lpstr>Titullapa</vt:lpstr>
      <vt:lpstr>Saturs</vt:lpstr>
      <vt:lpstr>Info</vt:lpstr>
      <vt:lpstr>Aktīvs</vt:lpstr>
      <vt:lpstr>Pasīvs</vt:lpstr>
      <vt:lpstr>PZA(IF)</vt:lpstr>
      <vt:lpstr>PZA(IV)</vt:lpstr>
      <vt:lpstr>P_info</vt:lpstr>
      <vt:lpstr>P_korekcijas</vt:lpstr>
      <vt:lpstr>P_Aktīvs</vt:lpstr>
      <vt:lpstr>P_Pasīvs</vt:lpstr>
      <vt:lpstr>P_PZA</vt:lpstr>
      <vt:lpstr>P_parklasifikacija</vt:lpstr>
      <vt:lpstr>Vad_ziņ</vt:lpstr>
      <vt:lpstr>P_kor_kļūda</vt:lpstr>
      <vt:lpstr>Aktīvs!Drukas_apgabals</vt:lpstr>
      <vt:lpstr>Info!Drukas_apgabals</vt:lpstr>
      <vt:lpstr>P_Aktīvs!Drukas_apgabals</vt:lpstr>
      <vt:lpstr>P_info!Drukas_apgabals</vt:lpstr>
      <vt:lpstr>P_kor_kļūda!Drukas_apgabals</vt:lpstr>
      <vt:lpstr>P_korekcijas!Drukas_apgabals</vt:lpstr>
      <vt:lpstr>P_parklasifikacija!Drukas_apgabals</vt:lpstr>
      <vt:lpstr>P_Pasīvs!Drukas_apgabals</vt:lpstr>
      <vt:lpstr>P_PZA!Drukas_apgabals</vt:lpstr>
      <vt:lpstr>Pasīvs!Drukas_apgabals</vt:lpstr>
      <vt:lpstr>'PZA(IF)'!Drukas_apgabals</vt:lpstr>
      <vt:lpstr>'PZA(IV)'!Drukas_apgabals</vt:lpstr>
      <vt:lpstr>Saturs!Drukas_apgabals</vt:lpstr>
      <vt:lpstr>Titullapa!Drukas_apgabals</vt:lpstr>
      <vt:lpstr>Vad_ziņ!Drukas_apgabals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Marite</cp:lastModifiedBy>
  <cp:lastPrinted>2025-05-12T11:34:58Z</cp:lastPrinted>
  <dcterms:created xsi:type="dcterms:W3CDTF">2014-09-25T06:34:08Z</dcterms:created>
  <dcterms:modified xsi:type="dcterms:W3CDTF">2025-05-12T11:36:08Z</dcterms:modified>
</cp:coreProperties>
</file>